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9EDA" lockStructure="1"/>
  <bookViews>
    <workbookView xWindow="240" yWindow="105" windowWidth="14805" windowHeight="8010"/>
  </bookViews>
  <sheets>
    <sheet name="ご利用に関して" sheetId="10" r:id="rId1"/>
    <sheet name="食材リスト" sheetId="3" r:id="rId2"/>
    <sheet name="マクロ管理法によるPFC計算" sheetId="9" r:id="rId3"/>
    <sheet name="【上級者向けの減量①】ボディオーパス" sheetId="7" r:id="rId4"/>
    <sheet name="メモ" sheetId="11" r:id="rId5"/>
  </sheets>
  <calcPr calcId="145621"/>
</workbook>
</file>

<file path=xl/calcChain.xml><?xml version="1.0" encoding="utf-8"?>
<calcChain xmlns="http://schemas.openxmlformats.org/spreadsheetml/2006/main">
  <c r="V16" i="3" l="1"/>
  <c r="V15" i="3"/>
  <c r="V14" i="3"/>
  <c r="V13" i="3"/>
  <c r="V12" i="3"/>
  <c r="V11" i="3"/>
  <c r="V10" i="3"/>
  <c r="G6" i="3"/>
  <c r="B10" i="7" l="1"/>
  <c r="D7" i="7"/>
  <c r="C7" i="7"/>
  <c r="B7" i="7"/>
  <c r="A7" i="7"/>
  <c r="Z224" i="9"/>
  <c r="Y224" i="9"/>
  <c r="X224" i="9"/>
  <c r="W224" i="9"/>
  <c r="V224" i="9"/>
  <c r="Q224" i="9"/>
  <c r="P224" i="9"/>
  <c r="O224" i="9"/>
  <c r="N224" i="9"/>
  <c r="M224" i="9"/>
  <c r="H224" i="9"/>
  <c r="G224" i="9"/>
  <c r="F224" i="9"/>
  <c r="E224" i="9"/>
  <c r="D224" i="9"/>
  <c r="Z223" i="9"/>
  <c r="Y223" i="9"/>
  <c r="X223" i="9"/>
  <c r="W223" i="9"/>
  <c r="V223" i="9"/>
  <c r="Q223" i="9"/>
  <c r="P223" i="9"/>
  <c r="O223" i="9"/>
  <c r="N223" i="9"/>
  <c r="M223" i="9"/>
  <c r="H223" i="9"/>
  <c r="G223" i="9"/>
  <c r="F223" i="9"/>
  <c r="E223" i="9"/>
  <c r="D223" i="9"/>
  <c r="Z222" i="9"/>
  <c r="Y222" i="9"/>
  <c r="X222" i="9"/>
  <c r="W222" i="9"/>
  <c r="V222" i="9"/>
  <c r="Q222" i="9"/>
  <c r="P222" i="9"/>
  <c r="O222" i="9"/>
  <c r="N222" i="9"/>
  <c r="M222" i="9"/>
  <c r="H222" i="9"/>
  <c r="G222" i="9"/>
  <c r="F222" i="9"/>
  <c r="E222" i="9"/>
  <c r="D222" i="9"/>
  <c r="Z221" i="9"/>
  <c r="Y221" i="9"/>
  <c r="X221" i="9"/>
  <c r="W221" i="9"/>
  <c r="V221" i="9"/>
  <c r="Q221" i="9"/>
  <c r="P221" i="9"/>
  <c r="O221" i="9"/>
  <c r="N221" i="9"/>
  <c r="M221" i="9"/>
  <c r="H221" i="9"/>
  <c r="G221" i="9"/>
  <c r="F221" i="9"/>
  <c r="E221" i="9"/>
  <c r="D221" i="9"/>
  <c r="Z220" i="9"/>
  <c r="Y220" i="9"/>
  <c r="X220" i="9"/>
  <c r="W220" i="9"/>
  <c r="V220" i="9"/>
  <c r="Q220" i="9"/>
  <c r="P220" i="9"/>
  <c r="O220" i="9"/>
  <c r="N220" i="9"/>
  <c r="M220" i="9"/>
  <c r="H220" i="9"/>
  <c r="G220" i="9"/>
  <c r="F220" i="9"/>
  <c r="E220" i="9"/>
  <c r="D220" i="9"/>
  <c r="Z219" i="9"/>
  <c r="Y219" i="9"/>
  <c r="X219" i="9"/>
  <c r="W219" i="9"/>
  <c r="V219" i="9"/>
  <c r="Q219" i="9"/>
  <c r="P219" i="9"/>
  <c r="O219" i="9"/>
  <c r="N219" i="9"/>
  <c r="M219" i="9"/>
  <c r="H219" i="9"/>
  <c r="G219" i="9"/>
  <c r="F219" i="9"/>
  <c r="E219" i="9"/>
  <c r="D219" i="9"/>
  <c r="Z218" i="9"/>
  <c r="Y218" i="9"/>
  <c r="X218" i="9"/>
  <c r="W218" i="9"/>
  <c r="V218" i="9"/>
  <c r="Q218" i="9"/>
  <c r="P218" i="9"/>
  <c r="O218" i="9"/>
  <c r="N218" i="9"/>
  <c r="M218" i="9"/>
  <c r="H218" i="9"/>
  <c r="G218" i="9"/>
  <c r="F218" i="9"/>
  <c r="E218" i="9"/>
  <c r="D218" i="9"/>
  <c r="Z217" i="9"/>
  <c r="Y217" i="9"/>
  <c r="X217" i="9"/>
  <c r="W217" i="9"/>
  <c r="V217" i="9"/>
  <c r="Q217" i="9"/>
  <c r="P217" i="9"/>
  <c r="O217" i="9"/>
  <c r="N217" i="9"/>
  <c r="M217" i="9"/>
  <c r="H217" i="9"/>
  <c r="G217" i="9"/>
  <c r="F217" i="9"/>
  <c r="E217" i="9"/>
  <c r="D217" i="9"/>
  <c r="Z216" i="9"/>
  <c r="Y216" i="9"/>
  <c r="X216" i="9"/>
  <c r="W216" i="9"/>
  <c r="V216" i="9"/>
  <c r="Q216" i="9"/>
  <c r="P216" i="9"/>
  <c r="O216" i="9"/>
  <c r="N216" i="9"/>
  <c r="M216" i="9"/>
  <c r="H216" i="9"/>
  <c r="G216" i="9"/>
  <c r="F216" i="9"/>
  <c r="E216" i="9"/>
  <c r="D216" i="9"/>
  <c r="Z215" i="9"/>
  <c r="Y215" i="9"/>
  <c r="X215" i="9"/>
  <c r="W215" i="9"/>
  <c r="V215" i="9"/>
  <c r="Q215" i="9"/>
  <c r="P215" i="9"/>
  <c r="O215" i="9"/>
  <c r="N215" i="9"/>
  <c r="M215" i="9"/>
  <c r="H215" i="9"/>
  <c r="G215" i="9"/>
  <c r="F215" i="9"/>
  <c r="E215" i="9"/>
  <c r="D215" i="9"/>
  <c r="Z214" i="9"/>
  <c r="Y214" i="9"/>
  <c r="X214" i="9"/>
  <c r="W214" i="9"/>
  <c r="V214" i="9"/>
  <c r="Q214" i="9"/>
  <c r="P214" i="9"/>
  <c r="O214" i="9"/>
  <c r="N214" i="9"/>
  <c r="M214" i="9"/>
  <c r="H214" i="9"/>
  <c r="G214" i="9"/>
  <c r="F214" i="9"/>
  <c r="E214" i="9"/>
  <c r="D214" i="9"/>
  <c r="Z213" i="9"/>
  <c r="Y213" i="9"/>
  <c r="X213" i="9"/>
  <c r="W213" i="9"/>
  <c r="V213" i="9"/>
  <c r="Q213" i="9"/>
  <c r="P213" i="9"/>
  <c r="O213" i="9"/>
  <c r="N213" i="9"/>
  <c r="M213" i="9"/>
  <c r="H213" i="9"/>
  <c r="G213" i="9"/>
  <c r="F213" i="9"/>
  <c r="E213" i="9"/>
  <c r="D213" i="9"/>
  <c r="Z212" i="9"/>
  <c r="Y212" i="9"/>
  <c r="X212" i="9"/>
  <c r="W212" i="9"/>
  <c r="V212" i="9"/>
  <c r="Q212" i="9"/>
  <c r="P212" i="9"/>
  <c r="O212" i="9"/>
  <c r="N212" i="9"/>
  <c r="M212" i="9"/>
  <c r="H212" i="9"/>
  <c r="G212" i="9"/>
  <c r="F212" i="9"/>
  <c r="E212" i="9"/>
  <c r="D212" i="9"/>
  <c r="Z211" i="9"/>
  <c r="Y211" i="9"/>
  <c r="X211" i="9"/>
  <c r="W211" i="9"/>
  <c r="V211" i="9"/>
  <c r="Q211" i="9"/>
  <c r="P211" i="9"/>
  <c r="O211" i="9"/>
  <c r="N211" i="9"/>
  <c r="M211" i="9"/>
  <c r="H211" i="9"/>
  <c r="G211" i="9"/>
  <c r="F211" i="9"/>
  <c r="E211" i="9"/>
  <c r="D211" i="9"/>
  <c r="Z210" i="9"/>
  <c r="Y210" i="9"/>
  <c r="X210" i="9"/>
  <c r="W210" i="9"/>
  <c r="V210" i="9"/>
  <c r="Q210" i="9"/>
  <c r="P210" i="9"/>
  <c r="O210" i="9"/>
  <c r="N210" i="9"/>
  <c r="M210" i="9"/>
  <c r="H210" i="9"/>
  <c r="G210" i="9"/>
  <c r="F210" i="9"/>
  <c r="E210" i="9"/>
  <c r="D210" i="9"/>
  <c r="Z209" i="9"/>
  <c r="Y209" i="9"/>
  <c r="X209" i="9"/>
  <c r="W209" i="9"/>
  <c r="V209" i="9"/>
  <c r="Q209" i="9"/>
  <c r="P209" i="9"/>
  <c r="O209" i="9"/>
  <c r="N209" i="9"/>
  <c r="M209" i="9"/>
  <c r="H209" i="9"/>
  <c r="G209" i="9"/>
  <c r="F209" i="9"/>
  <c r="E209" i="9"/>
  <c r="D209" i="9"/>
  <c r="Z208" i="9"/>
  <c r="Y208" i="9"/>
  <c r="X208" i="9"/>
  <c r="W208" i="9"/>
  <c r="V208" i="9"/>
  <c r="Q208" i="9"/>
  <c r="P208" i="9"/>
  <c r="O208" i="9"/>
  <c r="N208" i="9"/>
  <c r="M208" i="9"/>
  <c r="H208" i="9"/>
  <c r="G208" i="9"/>
  <c r="F208" i="9"/>
  <c r="E208" i="9"/>
  <c r="D208" i="9"/>
  <c r="Z207" i="9"/>
  <c r="Y207" i="9"/>
  <c r="X207" i="9"/>
  <c r="W207" i="9"/>
  <c r="V207" i="9"/>
  <c r="Q207" i="9"/>
  <c r="P207" i="9"/>
  <c r="O207" i="9"/>
  <c r="N207" i="9"/>
  <c r="M207" i="9"/>
  <c r="H207" i="9"/>
  <c r="G207" i="9"/>
  <c r="F207" i="9"/>
  <c r="E207" i="9"/>
  <c r="D207" i="9"/>
  <c r="Z206" i="9"/>
  <c r="Y206" i="9"/>
  <c r="X206" i="9"/>
  <c r="W206" i="9"/>
  <c r="V206" i="9"/>
  <c r="Q206" i="9"/>
  <c r="P206" i="9"/>
  <c r="O206" i="9"/>
  <c r="N206" i="9"/>
  <c r="M206" i="9"/>
  <c r="H206" i="9"/>
  <c r="G206" i="9"/>
  <c r="F206" i="9"/>
  <c r="E206" i="9"/>
  <c r="D206" i="9"/>
  <c r="Z205" i="9"/>
  <c r="Y205" i="9"/>
  <c r="X205" i="9"/>
  <c r="W205" i="9"/>
  <c r="V205" i="9"/>
  <c r="Q205" i="9"/>
  <c r="P205" i="9"/>
  <c r="O205" i="9"/>
  <c r="N205" i="9"/>
  <c r="M205" i="9"/>
  <c r="H205" i="9"/>
  <c r="G205" i="9"/>
  <c r="F205" i="9"/>
  <c r="E205" i="9"/>
  <c r="D205" i="9"/>
  <c r="Z199" i="9"/>
  <c r="Y199" i="9"/>
  <c r="X199" i="9"/>
  <c r="W199" i="9"/>
  <c r="V199" i="9"/>
  <c r="Q199" i="9"/>
  <c r="P199" i="9"/>
  <c r="O199" i="9"/>
  <c r="N199" i="9"/>
  <c r="M199" i="9"/>
  <c r="H199" i="9"/>
  <c r="G199" i="9"/>
  <c r="F199" i="9"/>
  <c r="E199" i="9"/>
  <c r="D199" i="9"/>
  <c r="Z198" i="9"/>
  <c r="Y198" i="9"/>
  <c r="X198" i="9"/>
  <c r="W198" i="9"/>
  <c r="V198" i="9"/>
  <c r="Q198" i="9"/>
  <c r="P198" i="9"/>
  <c r="O198" i="9"/>
  <c r="N198" i="9"/>
  <c r="M198" i="9"/>
  <c r="H198" i="9"/>
  <c r="G198" i="9"/>
  <c r="F198" i="9"/>
  <c r="E198" i="9"/>
  <c r="D198" i="9"/>
  <c r="Z197" i="9"/>
  <c r="Y197" i="9"/>
  <c r="X197" i="9"/>
  <c r="W197" i="9"/>
  <c r="V197" i="9"/>
  <c r="Q197" i="9"/>
  <c r="P197" i="9"/>
  <c r="O197" i="9"/>
  <c r="N197" i="9"/>
  <c r="M197" i="9"/>
  <c r="H197" i="9"/>
  <c r="G197" i="9"/>
  <c r="F197" i="9"/>
  <c r="E197" i="9"/>
  <c r="D197" i="9"/>
  <c r="Z196" i="9"/>
  <c r="Y196" i="9"/>
  <c r="X196" i="9"/>
  <c r="W196" i="9"/>
  <c r="V196" i="9"/>
  <c r="Q196" i="9"/>
  <c r="P196" i="9"/>
  <c r="O196" i="9"/>
  <c r="N196" i="9"/>
  <c r="M196" i="9"/>
  <c r="H196" i="9"/>
  <c r="G196" i="9"/>
  <c r="F196" i="9"/>
  <c r="E196" i="9"/>
  <c r="D196" i="9"/>
  <c r="Z195" i="9"/>
  <c r="Y195" i="9"/>
  <c r="X195" i="9"/>
  <c r="W195" i="9"/>
  <c r="V195" i="9"/>
  <c r="Q195" i="9"/>
  <c r="P195" i="9"/>
  <c r="O195" i="9"/>
  <c r="N195" i="9"/>
  <c r="M195" i="9"/>
  <c r="H195" i="9"/>
  <c r="G195" i="9"/>
  <c r="F195" i="9"/>
  <c r="E195" i="9"/>
  <c r="D195" i="9"/>
  <c r="Z194" i="9"/>
  <c r="Y194" i="9"/>
  <c r="X194" i="9"/>
  <c r="W194" i="9"/>
  <c r="V194" i="9"/>
  <c r="Q194" i="9"/>
  <c r="P194" i="9"/>
  <c r="O194" i="9"/>
  <c r="N194" i="9"/>
  <c r="M194" i="9"/>
  <c r="H194" i="9"/>
  <c r="G194" i="9"/>
  <c r="F194" i="9"/>
  <c r="E194" i="9"/>
  <c r="D194" i="9"/>
  <c r="Z193" i="9"/>
  <c r="Y193" i="9"/>
  <c r="X193" i="9"/>
  <c r="W193" i="9"/>
  <c r="V193" i="9"/>
  <c r="Q193" i="9"/>
  <c r="P193" i="9"/>
  <c r="O193" i="9"/>
  <c r="N193" i="9"/>
  <c r="M193" i="9"/>
  <c r="H193" i="9"/>
  <c r="G193" i="9"/>
  <c r="F193" i="9"/>
  <c r="E193" i="9"/>
  <c r="D193" i="9"/>
  <c r="Z192" i="9"/>
  <c r="Y192" i="9"/>
  <c r="X192" i="9"/>
  <c r="W192" i="9"/>
  <c r="V192" i="9"/>
  <c r="Q192" i="9"/>
  <c r="P192" i="9"/>
  <c r="O192" i="9"/>
  <c r="N192" i="9"/>
  <c r="M192" i="9"/>
  <c r="H192" i="9"/>
  <c r="G192" i="9"/>
  <c r="F192" i="9"/>
  <c r="E192" i="9"/>
  <c r="D192" i="9"/>
  <c r="Z191" i="9"/>
  <c r="Y191" i="9"/>
  <c r="X191" i="9"/>
  <c r="W191" i="9"/>
  <c r="V191" i="9"/>
  <c r="Q191" i="9"/>
  <c r="P191" i="9"/>
  <c r="O191" i="9"/>
  <c r="N191" i="9"/>
  <c r="M191" i="9"/>
  <c r="H191" i="9"/>
  <c r="G191" i="9"/>
  <c r="F191" i="9"/>
  <c r="E191" i="9"/>
  <c r="D191" i="9"/>
  <c r="Z190" i="9"/>
  <c r="Y190" i="9"/>
  <c r="X190" i="9"/>
  <c r="W190" i="9"/>
  <c r="V190" i="9"/>
  <c r="Q190" i="9"/>
  <c r="P190" i="9"/>
  <c r="O190" i="9"/>
  <c r="N190" i="9"/>
  <c r="M190" i="9"/>
  <c r="H190" i="9"/>
  <c r="G190" i="9"/>
  <c r="F190" i="9"/>
  <c r="E190" i="9"/>
  <c r="D190" i="9"/>
  <c r="Z189" i="9"/>
  <c r="Y189" i="9"/>
  <c r="X189" i="9"/>
  <c r="W189" i="9"/>
  <c r="V189" i="9"/>
  <c r="Q189" i="9"/>
  <c r="P189" i="9"/>
  <c r="O189" i="9"/>
  <c r="N189" i="9"/>
  <c r="M189" i="9"/>
  <c r="H189" i="9"/>
  <c r="G189" i="9"/>
  <c r="F189" i="9"/>
  <c r="E189" i="9"/>
  <c r="D189" i="9"/>
  <c r="Z188" i="9"/>
  <c r="Y188" i="9"/>
  <c r="X188" i="9"/>
  <c r="W188" i="9"/>
  <c r="V188" i="9"/>
  <c r="Q188" i="9"/>
  <c r="P188" i="9"/>
  <c r="O188" i="9"/>
  <c r="N188" i="9"/>
  <c r="M188" i="9"/>
  <c r="H188" i="9"/>
  <c r="G188" i="9"/>
  <c r="F188" i="9"/>
  <c r="E188" i="9"/>
  <c r="D188" i="9"/>
  <c r="Z187" i="9"/>
  <c r="Y187" i="9"/>
  <c r="X187" i="9"/>
  <c r="W187" i="9"/>
  <c r="V187" i="9"/>
  <c r="Q187" i="9"/>
  <c r="P187" i="9"/>
  <c r="O187" i="9"/>
  <c r="N187" i="9"/>
  <c r="M187" i="9"/>
  <c r="H187" i="9"/>
  <c r="G187" i="9"/>
  <c r="F187" i="9"/>
  <c r="E187" i="9"/>
  <c r="D187" i="9"/>
  <c r="Z186" i="9"/>
  <c r="Y186" i="9"/>
  <c r="X186" i="9"/>
  <c r="W186" i="9"/>
  <c r="V186" i="9"/>
  <c r="Q186" i="9"/>
  <c r="P186" i="9"/>
  <c r="O186" i="9"/>
  <c r="N186" i="9"/>
  <c r="M186" i="9"/>
  <c r="H186" i="9"/>
  <c r="G186" i="9"/>
  <c r="F186" i="9"/>
  <c r="E186" i="9"/>
  <c r="D186" i="9"/>
  <c r="Z185" i="9"/>
  <c r="Y185" i="9"/>
  <c r="X185" i="9"/>
  <c r="W185" i="9"/>
  <c r="V185" i="9"/>
  <c r="Q185" i="9"/>
  <c r="P185" i="9"/>
  <c r="O185" i="9"/>
  <c r="N185" i="9"/>
  <c r="M185" i="9"/>
  <c r="H185" i="9"/>
  <c r="G185" i="9"/>
  <c r="F185" i="9"/>
  <c r="E185" i="9"/>
  <c r="D185" i="9"/>
  <c r="Z184" i="9"/>
  <c r="Y184" i="9"/>
  <c r="X184" i="9"/>
  <c r="W184" i="9"/>
  <c r="V184" i="9"/>
  <c r="Q184" i="9"/>
  <c r="P184" i="9"/>
  <c r="O184" i="9"/>
  <c r="N184" i="9"/>
  <c r="M184" i="9"/>
  <c r="H184" i="9"/>
  <c r="G184" i="9"/>
  <c r="F184" i="9"/>
  <c r="E184" i="9"/>
  <c r="D184" i="9"/>
  <c r="Z183" i="9"/>
  <c r="Y183" i="9"/>
  <c r="X183" i="9"/>
  <c r="W183" i="9"/>
  <c r="V183" i="9"/>
  <c r="Q183" i="9"/>
  <c r="P183" i="9"/>
  <c r="O183" i="9"/>
  <c r="N183" i="9"/>
  <c r="M183" i="9"/>
  <c r="H183" i="9"/>
  <c r="G183" i="9"/>
  <c r="F183" i="9"/>
  <c r="E183" i="9"/>
  <c r="D183" i="9"/>
  <c r="Z182" i="9"/>
  <c r="Y182" i="9"/>
  <c r="X182" i="9"/>
  <c r="W182" i="9"/>
  <c r="V182" i="9"/>
  <c r="Q182" i="9"/>
  <c r="P182" i="9"/>
  <c r="O182" i="9"/>
  <c r="N182" i="9"/>
  <c r="M182" i="9"/>
  <c r="H182" i="9"/>
  <c r="G182" i="9"/>
  <c r="F182" i="9"/>
  <c r="E182" i="9"/>
  <c r="D182" i="9"/>
  <c r="Z181" i="9"/>
  <c r="Y181" i="9"/>
  <c r="X181" i="9"/>
  <c r="W181" i="9"/>
  <c r="V181" i="9"/>
  <c r="Q181" i="9"/>
  <c r="P181" i="9"/>
  <c r="O181" i="9"/>
  <c r="N181" i="9"/>
  <c r="M181" i="9"/>
  <c r="H181" i="9"/>
  <c r="G181" i="9"/>
  <c r="F181" i="9"/>
  <c r="E181" i="9"/>
  <c r="D181" i="9"/>
  <c r="Z180" i="9"/>
  <c r="Y180" i="9"/>
  <c r="X180" i="9"/>
  <c r="W180" i="9"/>
  <c r="V180" i="9"/>
  <c r="Q180" i="9"/>
  <c r="P180" i="9"/>
  <c r="O180" i="9"/>
  <c r="N180" i="9"/>
  <c r="M180" i="9"/>
  <c r="H180" i="9"/>
  <c r="G180" i="9"/>
  <c r="F180" i="9"/>
  <c r="E180" i="9"/>
  <c r="D180" i="9"/>
  <c r="Z174" i="9"/>
  <c r="Y174" i="9"/>
  <c r="X174" i="9"/>
  <c r="W174" i="9"/>
  <c r="V174" i="9"/>
  <c r="Q174" i="9"/>
  <c r="P174" i="9"/>
  <c r="O174" i="9"/>
  <c r="N174" i="9"/>
  <c r="M174" i="9"/>
  <c r="H174" i="9"/>
  <c r="G174" i="9"/>
  <c r="F174" i="9"/>
  <c r="E174" i="9"/>
  <c r="D174" i="9"/>
  <c r="Z173" i="9"/>
  <c r="Y173" i="9"/>
  <c r="X173" i="9"/>
  <c r="W173" i="9"/>
  <c r="V173" i="9"/>
  <c r="Q173" i="9"/>
  <c r="P173" i="9"/>
  <c r="O173" i="9"/>
  <c r="N173" i="9"/>
  <c r="M173" i="9"/>
  <c r="H173" i="9"/>
  <c r="G173" i="9"/>
  <c r="F173" i="9"/>
  <c r="E173" i="9"/>
  <c r="D173" i="9"/>
  <c r="Z172" i="9"/>
  <c r="Y172" i="9"/>
  <c r="X172" i="9"/>
  <c r="W172" i="9"/>
  <c r="V172" i="9"/>
  <c r="Q172" i="9"/>
  <c r="P172" i="9"/>
  <c r="O172" i="9"/>
  <c r="N172" i="9"/>
  <c r="M172" i="9"/>
  <c r="H172" i="9"/>
  <c r="G172" i="9"/>
  <c r="F172" i="9"/>
  <c r="E172" i="9"/>
  <c r="D172" i="9"/>
  <c r="Z171" i="9"/>
  <c r="Y171" i="9"/>
  <c r="X171" i="9"/>
  <c r="W171" i="9"/>
  <c r="V171" i="9"/>
  <c r="Q171" i="9"/>
  <c r="P171" i="9"/>
  <c r="O171" i="9"/>
  <c r="N171" i="9"/>
  <c r="M171" i="9"/>
  <c r="H171" i="9"/>
  <c r="G171" i="9"/>
  <c r="F171" i="9"/>
  <c r="E171" i="9"/>
  <c r="D171" i="9"/>
  <c r="Z170" i="9"/>
  <c r="Y170" i="9"/>
  <c r="X170" i="9"/>
  <c r="W170" i="9"/>
  <c r="V170" i="9"/>
  <c r="Q170" i="9"/>
  <c r="P170" i="9"/>
  <c r="O170" i="9"/>
  <c r="N170" i="9"/>
  <c r="M170" i="9"/>
  <c r="H170" i="9"/>
  <c r="G170" i="9"/>
  <c r="F170" i="9"/>
  <c r="E170" i="9"/>
  <c r="D170" i="9"/>
  <c r="Z169" i="9"/>
  <c r="Y169" i="9"/>
  <c r="X169" i="9"/>
  <c r="W169" i="9"/>
  <c r="V169" i="9"/>
  <c r="Q169" i="9"/>
  <c r="P169" i="9"/>
  <c r="O169" i="9"/>
  <c r="N169" i="9"/>
  <c r="M169" i="9"/>
  <c r="H169" i="9"/>
  <c r="G169" i="9"/>
  <c r="F169" i="9"/>
  <c r="E169" i="9"/>
  <c r="D169" i="9"/>
  <c r="Z168" i="9"/>
  <c r="Y168" i="9"/>
  <c r="X168" i="9"/>
  <c r="W168" i="9"/>
  <c r="V168" i="9"/>
  <c r="Q168" i="9"/>
  <c r="P168" i="9"/>
  <c r="O168" i="9"/>
  <c r="N168" i="9"/>
  <c r="M168" i="9"/>
  <c r="H168" i="9"/>
  <c r="G168" i="9"/>
  <c r="F168" i="9"/>
  <c r="E168" i="9"/>
  <c r="D168" i="9"/>
  <c r="Z167" i="9"/>
  <c r="Y167" i="9"/>
  <c r="X167" i="9"/>
  <c r="W167" i="9"/>
  <c r="V167" i="9"/>
  <c r="Q167" i="9"/>
  <c r="P167" i="9"/>
  <c r="O167" i="9"/>
  <c r="N167" i="9"/>
  <c r="M167" i="9"/>
  <c r="H167" i="9"/>
  <c r="G167" i="9"/>
  <c r="F167" i="9"/>
  <c r="E167" i="9"/>
  <c r="D167" i="9"/>
  <c r="Z166" i="9"/>
  <c r="Y166" i="9"/>
  <c r="X166" i="9"/>
  <c r="W166" i="9"/>
  <c r="V166" i="9"/>
  <c r="Q166" i="9"/>
  <c r="P166" i="9"/>
  <c r="O166" i="9"/>
  <c r="N166" i="9"/>
  <c r="M166" i="9"/>
  <c r="H166" i="9"/>
  <c r="G166" i="9"/>
  <c r="F166" i="9"/>
  <c r="E166" i="9"/>
  <c r="D166" i="9"/>
  <c r="Z165" i="9"/>
  <c r="Y165" i="9"/>
  <c r="X165" i="9"/>
  <c r="W165" i="9"/>
  <c r="V165" i="9"/>
  <c r="Q165" i="9"/>
  <c r="P165" i="9"/>
  <c r="O165" i="9"/>
  <c r="N165" i="9"/>
  <c r="M165" i="9"/>
  <c r="H165" i="9"/>
  <c r="G165" i="9"/>
  <c r="F165" i="9"/>
  <c r="E165" i="9"/>
  <c r="D165" i="9"/>
  <c r="Z164" i="9"/>
  <c r="Y164" i="9"/>
  <c r="X164" i="9"/>
  <c r="W164" i="9"/>
  <c r="V164" i="9"/>
  <c r="Q164" i="9"/>
  <c r="P164" i="9"/>
  <c r="O164" i="9"/>
  <c r="N164" i="9"/>
  <c r="M164" i="9"/>
  <c r="H164" i="9"/>
  <c r="G164" i="9"/>
  <c r="F164" i="9"/>
  <c r="E164" i="9"/>
  <c r="D164" i="9"/>
  <c r="Z163" i="9"/>
  <c r="Y163" i="9"/>
  <c r="X163" i="9"/>
  <c r="W163" i="9"/>
  <c r="V163" i="9"/>
  <c r="Q163" i="9"/>
  <c r="P163" i="9"/>
  <c r="O163" i="9"/>
  <c r="N163" i="9"/>
  <c r="M163" i="9"/>
  <c r="H163" i="9"/>
  <c r="G163" i="9"/>
  <c r="F163" i="9"/>
  <c r="E163" i="9"/>
  <c r="D163" i="9"/>
  <c r="Z162" i="9"/>
  <c r="Y162" i="9"/>
  <c r="X162" i="9"/>
  <c r="W162" i="9"/>
  <c r="V162" i="9"/>
  <c r="Q162" i="9"/>
  <c r="P162" i="9"/>
  <c r="O162" i="9"/>
  <c r="N162" i="9"/>
  <c r="M162" i="9"/>
  <c r="H162" i="9"/>
  <c r="G162" i="9"/>
  <c r="F162" i="9"/>
  <c r="E162" i="9"/>
  <c r="D162" i="9"/>
  <c r="Z161" i="9"/>
  <c r="Y161" i="9"/>
  <c r="X161" i="9"/>
  <c r="W161" i="9"/>
  <c r="V161" i="9"/>
  <c r="Q161" i="9"/>
  <c r="P161" i="9"/>
  <c r="O161" i="9"/>
  <c r="N161" i="9"/>
  <c r="M161" i="9"/>
  <c r="H161" i="9"/>
  <c r="G161" i="9"/>
  <c r="F161" i="9"/>
  <c r="E161" i="9"/>
  <c r="D161" i="9"/>
  <c r="Z160" i="9"/>
  <c r="Y160" i="9"/>
  <c r="X160" i="9"/>
  <c r="W160" i="9"/>
  <c r="V160" i="9"/>
  <c r="Q160" i="9"/>
  <c r="P160" i="9"/>
  <c r="O160" i="9"/>
  <c r="N160" i="9"/>
  <c r="M160" i="9"/>
  <c r="H160" i="9"/>
  <c r="G160" i="9"/>
  <c r="F160" i="9"/>
  <c r="E160" i="9"/>
  <c r="D160" i="9"/>
  <c r="Z159" i="9"/>
  <c r="Y159" i="9"/>
  <c r="X159" i="9"/>
  <c r="W159" i="9"/>
  <c r="V159" i="9"/>
  <c r="Q159" i="9"/>
  <c r="P159" i="9"/>
  <c r="O159" i="9"/>
  <c r="N159" i="9"/>
  <c r="M159" i="9"/>
  <c r="H159" i="9"/>
  <c r="G159" i="9"/>
  <c r="F159" i="9"/>
  <c r="E159" i="9"/>
  <c r="D159" i="9"/>
  <c r="Z158" i="9"/>
  <c r="Y158" i="9"/>
  <c r="X158" i="9"/>
  <c r="W158" i="9"/>
  <c r="V158" i="9"/>
  <c r="Q158" i="9"/>
  <c r="P158" i="9"/>
  <c r="O158" i="9"/>
  <c r="N158" i="9"/>
  <c r="M158" i="9"/>
  <c r="H158" i="9"/>
  <c r="G158" i="9"/>
  <c r="F158" i="9"/>
  <c r="E158" i="9"/>
  <c r="D158" i="9"/>
  <c r="Z157" i="9"/>
  <c r="Y157" i="9"/>
  <c r="X157" i="9"/>
  <c r="W157" i="9"/>
  <c r="V157" i="9"/>
  <c r="Q157" i="9"/>
  <c r="P157" i="9"/>
  <c r="O157" i="9"/>
  <c r="N157" i="9"/>
  <c r="M157" i="9"/>
  <c r="H157" i="9"/>
  <c r="G157" i="9"/>
  <c r="F157" i="9"/>
  <c r="E157" i="9"/>
  <c r="D157" i="9"/>
  <c r="Z156" i="9"/>
  <c r="Y156" i="9"/>
  <c r="X156" i="9"/>
  <c r="W156" i="9"/>
  <c r="V156" i="9"/>
  <c r="Q156" i="9"/>
  <c r="P156" i="9"/>
  <c r="O156" i="9"/>
  <c r="N156" i="9"/>
  <c r="M156" i="9"/>
  <c r="H156" i="9"/>
  <c r="G156" i="9"/>
  <c r="F156" i="9"/>
  <c r="E156" i="9"/>
  <c r="D156" i="9"/>
  <c r="Z155" i="9"/>
  <c r="Y155" i="9"/>
  <c r="X155" i="9"/>
  <c r="W155" i="9"/>
  <c r="V155" i="9"/>
  <c r="Q155" i="9"/>
  <c r="P155" i="9"/>
  <c r="O155" i="9"/>
  <c r="N155" i="9"/>
  <c r="M155" i="9"/>
  <c r="H155" i="9"/>
  <c r="G155" i="9"/>
  <c r="F155" i="9"/>
  <c r="E155" i="9"/>
  <c r="D155" i="9"/>
  <c r="Z149" i="9"/>
  <c r="Y149" i="9"/>
  <c r="X149" i="9"/>
  <c r="W149" i="9"/>
  <c r="V149" i="9"/>
  <c r="Q149" i="9"/>
  <c r="P149" i="9"/>
  <c r="O149" i="9"/>
  <c r="N149" i="9"/>
  <c r="M149" i="9"/>
  <c r="H149" i="9"/>
  <c r="G149" i="9"/>
  <c r="F149" i="9"/>
  <c r="E149" i="9"/>
  <c r="D149" i="9"/>
  <c r="Z148" i="9"/>
  <c r="Y148" i="9"/>
  <c r="X148" i="9"/>
  <c r="W148" i="9"/>
  <c r="V148" i="9"/>
  <c r="Q148" i="9"/>
  <c r="P148" i="9"/>
  <c r="O148" i="9"/>
  <c r="N148" i="9"/>
  <c r="M148" i="9"/>
  <c r="H148" i="9"/>
  <c r="G148" i="9"/>
  <c r="F148" i="9"/>
  <c r="E148" i="9"/>
  <c r="D148" i="9"/>
  <c r="Z147" i="9"/>
  <c r="Y147" i="9"/>
  <c r="X147" i="9"/>
  <c r="W147" i="9"/>
  <c r="V147" i="9"/>
  <c r="Q147" i="9"/>
  <c r="P147" i="9"/>
  <c r="O147" i="9"/>
  <c r="N147" i="9"/>
  <c r="M147" i="9"/>
  <c r="H147" i="9"/>
  <c r="G147" i="9"/>
  <c r="F147" i="9"/>
  <c r="E147" i="9"/>
  <c r="D147" i="9"/>
  <c r="Z146" i="9"/>
  <c r="Y146" i="9"/>
  <c r="X146" i="9"/>
  <c r="W146" i="9"/>
  <c r="V146" i="9"/>
  <c r="Q146" i="9"/>
  <c r="P146" i="9"/>
  <c r="O146" i="9"/>
  <c r="N146" i="9"/>
  <c r="M146" i="9"/>
  <c r="H146" i="9"/>
  <c r="G146" i="9"/>
  <c r="F146" i="9"/>
  <c r="E146" i="9"/>
  <c r="D146" i="9"/>
  <c r="Z145" i="9"/>
  <c r="Y145" i="9"/>
  <c r="X145" i="9"/>
  <c r="W145" i="9"/>
  <c r="V145" i="9"/>
  <c r="P145" i="9"/>
  <c r="O145" i="9"/>
  <c r="N145" i="9"/>
  <c r="M145" i="9"/>
  <c r="H145" i="9"/>
  <c r="G145" i="9"/>
  <c r="F145" i="9"/>
  <c r="E145" i="9"/>
  <c r="D145" i="9"/>
  <c r="Z144" i="9"/>
  <c r="Y144" i="9"/>
  <c r="X144" i="9"/>
  <c r="W144" i="9"/>
  <c r="V144" i="9"/>
  <c r="Q144" i="9"/>
  <c r="P144" i="9"/>
  <c r="O144" i="9"/>
  <c r="N144" i="9"/>
  <c r="M144" i="9"/>
  <c r="H144" i="9"/>
  <c r="G144" i="9"/>
  <c r="F144" i="9"/>
  <c r="E144" i="9"/>
  <c r="D144" i="9"/>
  <c r="Z143" i="9"/>
  <c r="Y143" i="9"/>
  <c r="X143" i="9"/>
  <c r="W143" i="9"/>
  <c r="V143" i="9"/>
  <c r="P143" i="9"/>
  <c r="O143" i="9"/>
  <c r="N143" i="9"/>
  <c r="M143" i="9"/>
  <c r="H143" i="9"/>
  <c r="G143" i="9"/>
  <c r="F143" i="9"/>
  <c r="E143" i="9"/>
  <c r="D143" i="9"/>
  <c r="Z142" i="9"/>
  <c r="Y142" i="9"/>
  <c r="X142" i="9"/>
  <c r="W142" i="9"/>
  <c r="V142" i="9"/>
  <c r="P142" i="9"/>
  <c r="O142" i="9"/>
  <c r="N142" i="9"/>
  <c r="M142" i="9"/>
  <c r="H142" i="9"/>
  <c r="G142" i="9"/>
  <c r="F142" i="9"/>
  <c r="E142" i="9"/>
  <c r="D142" i="9"/>
  <c r="Z141" i="9"/>
  <c r="Y141" i="9"/>
  <c r="X141" i="9"/>
  <c r="W141" i="9"/>
  <c r="V141" i="9"/>
  <c r="P141" i="9"/>
  <c r="O141" i="9"/>
  <c r="N141" i="9"/>
  <c r="M141" i="9"/>
  <c r="H141" i="9"/>
  <c r="G141" i="9"/>
  <c r="F141" i="9"/>
  <c r="E141" i="9"/>
  <c r="D141" i="9"/>
  <c r="Z140" i="9"/>
  <c r="Y140" i="9"/>
  <c r="X140" i="9"/>
  <c r="W140" i="9"/>
  <c r="V140" i="9"/>
  <c r="Q140" i="9"/>
  <c r="P140" i="9"/>
  <c r="O140" i="9"/>
  <c r="N140" i="9"/>
  <c r="M140" i="9"/>
  <c r="H140" i="9"/>
  <c r="G140" i="9"/>
  <c r="F140" i="9"/>
  <c r="E140" i="9"/>
  <c r="D140" i="9"/>
  <c r="Y139" i="9"/>
  <c r="X139" i="9"/>
  <c r="W139" i="9"/>
  <c r="V139" i="9"/>
  <c r="P139" i="9"/>
  <c r="O139" i="9"/>
  <c r="N139" i="9"/>
  <c r="M139" i="9"/>
  <c r="H139" i="9"/>
  <c r="G139" i="9"/>
  <c r="F139" i="9"/>
  <c r="E139" i="9"/>
  <c r="D139" i="9"/>
  <c r="Z138" i="9"/>
  <c r="Y138" i="9"/>
  <c r="X138" i="9"/>
  <c r="W138" i="9"/>
  <c r="V138" i="9"/>
  <c r="Q138" i="9"/>
  <c r="P138" i="9"/>
  <c r="O138" i="9"/>
  <c r="N138" i="9"/>
  <c r="M138" i="9"/>
  <c r="H138" i="9"/>
  <c r="G138" i="9"/>
  <c r="F138" i="9"/>
  <c r="E138" i="9"/>
  <c r="D138" i="9"/>
  <c r="Y137" i="9"/>
  <c r="X137" i="9"/>
  <c r="W137" i="9"/>
  <c r="V137" i="9"/>
  <c r="P137" i="9"/>
  <c r="O137" i="9"/>
  <c r="N137" i="9"/>
  <c r="M137" i="9"/>
  <c r="H137" i="9"/>
  <c r="G137" i="9"/>
  <c r="F137" i="9"/>
  <c r="E137" i="9"/>
  <c r="D137" i="9"/>
  <c r="Z136" i="9"/>
  <c r="Y136" i="9"/>
  <c r="X136" i="9"/>
  <c r="W136" i="9"/>
  <c r="V136" i="9"/>
  <c r="Q136" i="9"/>
  <c r="P136" i="9"/>
  <c r="O136" i="9"/>
  <c r="N136" i="9"/>
  <c r="M136" i="9"/>
  <c r="H136" i="9"/>
  <c r="G136" i="9"/>
  <c r="F136" i="9"/>
  <c r="E136" i="9"/>
  <c r="D136" i="9"/>
  <c r="Y135" i="9"/>
  <c r="X135" i="9"/>
  <c r="W135" i="9"/>
  <c r="V135" i="9"/>
  <c r="Q135" i="9"/>
  <c r="P135" i="9"/>
  <c r="O135" i="9"/>
  <c r="N135" i="9"/>
  <c r="M135" i="9"/>
  <c r="H135" i="9"/>
  <c r="G135" i="9"/>
  <c r="F135" i="9"/>
  <c r="E135" i="9"/>
  <c r="D135" i="9"/>
  <c r="Y134" i="9"/>
  <c r="X134" i="9"/>
  <c r="W134" i="9"/>
  <c r="V134" i="9"/>
  <c r="P134" i="9"/>
  <c r="O134" i="9"/>
  <c r="N134" i="9"/>
  <c r="M134" i="9"/>
  <c r="H134" i="9"/>
  <c r="G134" i="9"/>
  <c r="F134" i="9"/>
  <c r="E134" i="9"/>
  <c r="D134" i="9"/>
  <c r="Y133" i="9"/>
  <c r="X133" i="9"/>
  <c r="W133" i="9"/>
  <c r="V133" i="9"/>
  <c r="Q133" i="9"/>
  <c r="P133" i="9"/>
  <c r="O133" i="9"/>
  <c r="N133" i="9"/>
  <c r="M133" i="9"/>
  <c r="G133" i="9"/>
  <c r="F133" i="9"/>
  <c r="E133" i="9"/>
  <c r="D133" i="9"/>
  <c r="Y132" i="9"/>
  <c r="X132" i="9"/>
  <c r="W132" i="9"/>
  <c r="V132" i="9"/>
  <c r="Q132" i="9"/>
  <c r="P132" i="9"/>
  <c r="O132" i="9"/>
  <c r="N132" i="9"/>
  <c r="M132" i="9"/>
  <c r="H132" i="9"/>
  <c r="G132" i="9"/>
  <c r="F132" i="9"/>
  <c r="E132" i="9"/>
  <c r="D132" i="9"/>
  <c r="Y131" i="9"/>
  <c r="X131" i="9"/>
  <c r="W131" i="9"/>
  <c r="V131" i="9"/>
  <c r="P131" i="9"/>
  <c r="O131" i="9"/>
  <c r="N131" i="9"/>
  <c r="M131" i="9"/>
  <c r="G131" i="9"/>
  <c r="F131" i="9"/>
  <c r="E131" i="9"/>
  <c r="D131" i="9"/>
  <c r="Y130" i="9"/>
  <c r="X130" i="9"/>
  <c r="W130" i="9"/>
  <c r="V130" i="9"/>
  <c r="P130" i="9"/>
  <c r="O130" i="9"/>
  <c r="N130" i="9"/>
  <c r="M130" i="9"/>
  <c r="G130" i="9"/>
  <c r="F130" i="9"/>
  <c r="E130" i="9"/>
  <c r="D130" i="9"/>
  <c r="Z124" i="9"/>
  <c r="Y124" i="9"/>
  <c r="X124" i="9"/>
  <c r="W124" i="9"/>
  <c r="V124" i="9"/>
  <c r="Q124" i="9"/>
  <c r="P124" i="9"/>
  <c r="O124" i="9"/>
  <c r="N124" i="9"/>
  <c r="M124" i="9"/>
  <c r="Z123" i="9"/>
  <c r="Y123" i="9"/>
  <c r="X123" i="9"/>
  <c r="W123" i="9"/>
  <c r="V123" i="9"/>
  <c r="Q123" i="9"/>
  <c r="P123" i="9"/>
  <c r="O123" i="9"/>
  <c r="N123" i="9"/>
  <c r="M123" i="9"/>
  <c r="Z122" i="9"/>
  <c r="Y122" i="9"/>
  <c r="X122" i="9"/>
  <c r="W122" i="9"/>
  <c r="V122" i="9"/>
  <c r="Q122" i="9"/>
  <c r="P122" i="9"/>
  <c r="O122" i="9"/>
  <c r="N122" i="9"/>
  <c r="M122" i="9"/>
  <c r="Z121" i="9"/>
  <c r="Y121" i="9"/>
  <c r="X121" i="9"/>
  <c r="W121" i="9"/>
  <c r="V121" i="9"/>
  <c r="Q121" i="9"/>
  <c r="P121" i="9"/>
  <c r="O121" i="9"/>
  <c r="N121" i="9"/>
  <c r="M121" i="9"/>
  <c r="Z120" i="9"/>
  <c r="Y120" i="9"/>
  <c r="X120" i="9"/>
  <c r="W120" i="9"/>
  <c r="V120" i="9"/>
  <c r="Q120" i="9"/>
  <c r="P120" i="9"/>
  <c r="O120" i="9"/>
  <c r="N120" i="9"/>
  <c r="M120" i="9"/>
  <c r="Z119" i="9"/>
  <c r="Y119" i="9"/>
  <c r="X119" i="9"/>
  <c r="W119" i="9"/>
  <c r="V119" i="9"/>
  <c r="Q119" i="9"/>
  <c r="P119" i="9"/>
  <c r="O119" i="9"/>
  <c r="N119" i="9"/>
  <c r="M119" i="9"/>
  <c r="Z118" i="9"/>
  <c r="Y118" i="9"/>
  <c r="X118" i="9"/>
  <c r="W118" i="9"/>
  <c r="V118" i="9"/>
  <c r="Q118" i="9"/>
  <c r="P118" i="9"/>
  <c r="O118" i="9"/>
  <c r="N118" i="9"/>
  <c r="M118" i="9"/>
  <c r="Z117" i="9"/>
  <c r="Y117" i="9"/>
  <c r="X117" i="9"/>
  <c r="W117" i="9"/>
  <c r="V117" i="9"/>
  <c r="Q117" i="9"/>
  <c r="P117" i="9"/>
  <c r="O117" i="9"/>
  <c r="N117" i="9"/>
  <c r="M117" i="9"/>
  <c r="Z116" i="9"/>
  <c r="Y116" i="9"/>
  <c r="X116" i="9"/>
  <c r="W116" i="9"/>
  <c r="V116" i="9"/>
  <c r="Q116" i="9"/>
  <c r="P116" i="9"/>
  <c r="O116" i="9"/>
  <c r="N116" i="9"/>
  <c r="M116" i="9"/>
  <c r="Z115" i="9"/>
  <c r="Y115" i="9"/>
  <c r="X115" i="9"/>
  <c r="W115" i="9"/>
  <c r="V115" i="9"/>
  <c r="Q115" i="9"/>
  <c r="P115" i="9"/>
  <c r="O115" i="9"/>
  <c r="N115" i="9"/>
  <c r="M115" i="9"/>
  <c r="Z114" i="9"/>
  <c r="Y114" i="9"/>
  <c r="X114" i="9"/>
  <c r="W114" i="9"/>
  <c r="V114" i="9"/>
  <c r="P114" i="9"/>
  <c r="O114" i="9"/>
  <c r="N114" i="9"/>
  <c r="M114" i="9"/>
  <c r="Y113" i="9"/>
  <c r="X113" i="9"/>
  <c r="W113" i="9"/>
  <c r="V113" i="9"/>
  <c r="Q113" i="9"/>
  <c r="P113" i="9"/>
  <c r="O113" i="9"/>
  <c r="N113" i="9"/>
  <c r="M113" i="9"/>
  <c r="Z112" i="9"/>
  <c r="Y112" i="9"/>
  <c r="X112" i="9"/>
  <c r="W112" i="9"/>
  <c r="V112" i="9"/>
  <c r="P112" i="9"/>
  <c r="O112" i="9"/>
  <c r="N112" i="9"/>
  <c r="M112" i="9"/>
  <c r="Y111" i="9"/>
  <c r="X111" i="9"/>
  <c r="W111" i="9"/>
  <c r="V111" i="9"/>
  <c r="P111" i="9"/>
  <c r="O111" i="9"/>
  <c r="N111" i="9"/>
  <c r="M111" i="9"/>
  <c r="Z110" i="9"/>
  <c r="Y110" i="9"/>
  <c r="X110" i="9"/>
  <c r="W110" i="9"/>
  <c r="V110" i="9"/>
  <c r="P110" i="9"/>
  <c r="O110" i="9"/>
  <c r="N110" i="9"/>
  <c r="M110" i="9"/>
  <c r="Y109" i="9"/>
  <c r="X109" i="9"/>
  <c r="W109" i="9"/>
  <c r="V109" i="9"/>
  <c r="P109" i="9"/>
  <c r="O109" i="9"/>
  <c r="N109" i="9"/>
  <c r="M109" i="9"/>
  <c r="Y108" i="9"/>
  <c r="X108" i="9"/>
  <c r="W108" i="9"/>
  <c r="V108" i="9"/>
  <c r="P108" i="9"/>
  <c r="O108" i="9"/>
  <c r="N108" i="9"/>
  <c r="M108" i="9"/>
  <c r="Y107" i="9"/>
  <c r="X107" i="9"/>
  <c r="W107" i="9"/>
  <c r="V107" i="9"/>
  <c r="Q107" i="9"/>
  <c r="P107" i="9"/>
  <c r="O107" i="9"/>
  <c r="N107" i="9"/>
  <c r="M107" i="9"/>
  <c r="Y106" i="9"/>
  <c r="X106" i="9"/>
  <c r="W106" i="9"/>
  <c r="V106" i="9"/>
  <c r="P106" i="9"/>
  <c r="O106" i="9"/>
  <c r="N106" i="9"/>
  <c r="M106" i="9"/>
  <c r="Y105" i="9"/>
  <c r="X105" i="9"/>
  <c r="W105" i="9"/>
  <c r="V105" i="9"/>
  <c r="P105" i="9"/>
  <c r="O105" i="9"/>
  <c r="N105" i="9"/>
  <c r="M105" i="9"/>
  <c r="Y99" i="9"/>
  <c r="X99" i="9"/>
  <c r="W99" i="9"/>
  <c r="V99" i="9"/>
  <c r="P99" i="9"/>
  <c r="O99" i="9"/>
  <c r="N99" i="9"/>
  <c r="M99" i="9"/>
  <c r="G99" i="9"/>
  <c r="F99" i="9"/>
  <c r="E99" i="9"/>
  <c r="D99" i="9"/>
  <c r="Y98" i="9"/>
  <c r="X98" i="9"/>
  <c r="W98" i="9"/>
  <c r="V98" i="9"/>
  <c r="P98" i="9"/>
  <c r="O98" i="9"/>
  <c r="N98" i="9"/>
  <c r="M98" i="9"/>
  <c r="G98" i="9"/>
  <c r="F98" i="9"/>
  <c r="E98" i="9"/>
  <c r="D98" i="9"/>
  <c r="Z97" i="9"/>
  <c r="Y97" i="9"/>
  <c r="X97" i="9"/>
  <c r="W97" i="9"/>
  <c r="V97" i="9"/>
  <c r="Q97" i="9"/>
  <c r="P97" i="9"/>
  <c r="O97" i="9"/>
  <c r="N97" i="9"/>
  <c r="M97" i="9"/>
  <c r="H97" i="9"/>
  <c r="G97" i="9"/>
  <c r="F97" i="9"/>
  <c r="E97" i="9"/>
  <c r="D97" i="9"/>
  <c r="Y96" i="9"/>
  <c r="X96" i="9"/>
  <c r="W96" i="9"/>
  <c r="V96" i="9"/>
  <c r="P96" i="9"/>
  <c r="O96" i="9"/>
  <c r="N96" i="9"/>
  <c r="M96" i="9"/>
  <c r="G96" i="9"/>
  <c r="F96" i="9"/>
  <c r="E96" i="9"/>
  <c r="D96" i="9"/>
  <c r="Y95" i="9"/>
  <c r="X95" i="9"/>
  <c r="W95" i="9"/>
  <c r="V95" i="9"/>
  <c r="P95" i="9"/>
  <c r="O95" i="9"/>
  <c r="N95" i="9"/>
  <c r="M95" i="9"/>
  <c r="G95" i="9"/>
  <c r="F95" i="9"/>
  <c r="E95" i="9"/>
  <c r="D95" i="9"/>
  <c r="Z94" i="9"/>
  <c r="Y94" i="9"/>
  <c r="X94" i="9"/>
  <c r="W94" i="9"/>
  <c r="V94" i="9"/>
  <c r="Q94" i="9"/>
  <c r="P94" i="9"/>
  <c r="O94" i="9"/>
  <c r="N94" i="9"/>
  <c r="M94" i="9"/>
  <c r="H94" i="9"/>
  <c r="G94" i="9"/>
  <c r="F94" i="9"/>
  <c r="E94" i="9"/>
  <c r="D94" i="9"/>
  <c r="Y93" i="9"/>
  <c r="X93" i="9"/>
  <c r="W93" i="9"/>
  <c r="V93" i="9"/>
  <c r="P93" i="9"/>
  <c r="O93" i="9"/>
  <c r="N93" i="9"/>
  <c r="M93" i="9"/>
  <c r="G93" i="9"/>
  <c r="F93" i="9"/>
  <c r="E93" i="9"/>
  <c r="D93" i="9"/>
  <c r="Y92" i="9"/>
  <c r="X92" i="9"/>
  <c r="W92" i="9"/>
  <c r="V92" i="9"/>
  <c r="P92" i="9"/>
  <c r="O92" i="9"/>
  <c r="N92" i="9"/>
  <c r="M92" i="9"/>
  <c r="G92" i="9"/>
  <c r="F92" i="9"/>
  <c r="E92" i="9"/>
  <c r="D92" i="9"/>
  <c r="Z91" i="9"/>
  <c r="Y91" i="9"/>
  <c r="X91" i="9"/>
  <c r="W91" i="9"/>
  <c r="V91" i="9"/>
  <c r="Q91" i="9"/>
  <c r="P91" i="9"/>
  <c r="O91" i="9"/>
  <c r="N91" i="9"/>
  <c r="M91" i="9"/>
  <c r="G91" i="9"/>
  <c r="F91" i="9"/>
  <c r="E91" i="9"/>
  <c r="D91" i="9"/>
  <c r="Z90" i="9"/>
  <c r="Y90" i="9"/>
  <c r="X90" i="9"/>
  <c r="W90" i="9"/>
  <c r="V90" i="9"/>
  <c r="P90" i="9"/>
  <c r="O90" i="9"/>
  <c r="N90" i="9"/>
  <c r="M90" i="9"/>
  <c r="H90" i="9"/>
  <c r="G90" i="9"/>
  <c r="F90" i="9"/>
  <c r="E90" i="9"/>
  <c r="D90" i="9"/>
  <c r="Z89" i="9"/>
  <c r="Y89" i="9"/>
  <c r="X89" i="9"/>
  <c r="W89" i="9"/>
  <c r="V89" i="9"/>
  <c r="Q89" i="9"/>
  <c r="P89" i="9"/>
  <c r="O89" i="9"/>
  <c r="N89" i="9"/>
  <c r="M89" i="9"/>
  <c r="G89" i="9"/>
  <c r="F89" i="9"/>
  <c r="E89" i="9"/>
  <c r="D89" i="9"/>
  <c r="Y88" i="9"/>
  <c r="X88" i="9"/>
  <c r="W88" i="9"/>
  <c r="V88" i="9"/>
  <c r="P88" i="9"/>
  <c r="O88" i="9"/>
  <c r="N88" i="9"/>
  <c r="M88" i="9"/>
  <c r="G88" i="9"/>
  <c r="F88" i="9"/>
  <c r="E88" i="9"/>
  <c r="D88" i="9"/>
  <c r="Y87" i="9"/>
  <c r="X87" i="9"/>
  <c r="W87" i="9"/>
  <c r="V87" i="9"/>
  <c r="P87" i="9"/>
  <c r="O87" i="9"/>
  <c r="N87" i="9"/>
  <c r="M87" i="9"/>
  <c r="G87" i="9"/>
  <c r="F87" i="9"/>
  <c r="E87" i="9"/>
  <c r="D87" i="9"/>
  <c r="Y86" i="9"/>
  <c r="X86" i="9"/>
  <c r="W86" i="9"/>
  <c r="V86" i="9"/>
  <c r="P86" i="9"/>
  <c r="O86" i="9"/>
  <c r="N86" i="9"/>
  <c r="M86" i="9"/>
  <c r="G86" i="9"/>
  <c r="F86" i="9"/>
  <c r="E86" i="9"/>
  <c r="D86" i="9"/>
  <c r="Y85" i="9"/>
  <c r="X85" i="9"/>
  <c r="W85" i="9"/>
  <c r="V85" i="9"/>
  <c r="P85" i="9"/>
  <c r="O85" i="9"/>
  <c r="N85" i="9"/>
  <c r="M85" i="9"/>
  <c r="H85" i="9"/>
  <c r="G85" i="9"/>
  <c r="F85" i="9"/>
  <c r="E85" i="9"/>
  <c r="D85" i="9"/>
  <c r="Z84" i="9"/>
  <c r="Y84" i="9"/>
  <c r="X84" i="9"/>
  <c r="W84" i="9"/>
  <c r="V84" i="9"/>
  <c r="Q84" i="9"/>
  <c r="P84" i="9"/>
  <c r="O84" i="9"/>
  <c r="N84" i="9"/>
  <c r="M84" i="9"/>
  <c r="G84" i="9"/>
  <c r="F84" i="9"/>
  <c r="E84" i="9"/>
  <c r="D84" i="9"/>
  <c r="Z83" i="9"/>
  <c r="Y83" i="9"/>
  <c r="X83" i="9"/>
  <c r="W83" i="9"/>
  <c r="V83" i="9"/>
  <c r="P83" i="9"/>
  <c r="O83" i="9"/>
  <c r="N83" i="9"/>
  <c r="M83" i="9"/>
  <c r="G83" i="9"/>
  <c r="F83" i="9"/>
  <c r="E83" i="9"/>
  <c r="D83" i="9"/>
  <c r="Z82" i="9"/>
  <c r="Y82" i="9"/>
  <c r="X82" i="9"/>
  <c r="W82" i="9"/>
  <c r="V82" i="9"/>
  <c r="P82" i="9"/>
  <c r="O82" i="9"/>
  <c r="N82" i="9"/>
  <c r="M82" i="9"/>
  <c r="G82" i="9"/>
  <c r="F82" i="9"/>
  <c r="E82" i="9"/>
  <c r="D82" i="9"/>
  <c r="Y81" i="9"/>
  <c r="X81" i="9"/>
  <c r="W81" i="9"/>
  <c r="V81" i="9"/>
  <c r="P81" i="9"/>
  <c r="O81" i="9"/>
  <c r="N81" i="9"/>
  <c r="M81" i="9"/>
  <c r="G81" i="9"/>
  <c r="F81" i="9"/>
  <c r="E81" i="9"/>
  <c r="D81" i="9"/>
  <c r="Y80" i="9"/>
  <c r="X80" i="9"/>
  <c r="W80" i="9"/>
  <c r="V80" i="9"/>
  <c r="P80" i="9"/>
  <c r="O80" i="9"/>
  <c r="N80" i="9"/>
  <c r="M80" i="9"/>
  <c r="H80" i="9"/>
  <c r="G80" i="9"/>
  <c r="F80" i="9"/>
  <c r="E80" i="9"/>
  <c r="D80" i="9"/>
  <c r="Z73" i="9"/>
  <c r="Y73" i="9"/>
  <c r="X73" i="9"/>
  <c r="W73" i="9"/>
  <c r="V73" i="9"/>
  <c r="Q73" i="9"/>
  <c r="P73" i="9"/>
  <c r="O73" i="9"/>
  <c r="N73" i="9"/>
  <c r="M73" i="9"/>
  <c r="H73" i="9"/>
  <c r="G73" i="9"/>
  <c r="F73" i="9"/>
  <c r="E73" i="9"/>
  <c r="D73" i="9"/>
  <c r="Z72" i="9"/>
  <c r="Y72" i="9"/>
  <c r="X72" i="9"/>
  <c r="W72" i="9"/>
  <c r="V72" i="9"/>
  <c r="Q72" i="9"/>
  <c r="P72" i="9"/>
  <c r="O72" i="9"/>
  <c r="N72" i="9"/>
  <c r="M72" i="9"/>
  <c r="H72" i="9"/>
  <c r="G72" i="9"/>
  <c r="F72" i="9"/>
  <c r="E72" i="9"/>
  <c r="D72" i="9"/>
  <c r="Z71" i="9"/>
  <c r="Y71" i="9"/>
  <c r="X71" i="9"/>
  <c r="W71" i="9"/>
  <c r="V71" i="9"/>
  <c r="Q71" i="9"/>
  <c r="P71" i="9"/>
  <c r="O71" i="9"/>
  <c r="N71" i="9"/>
  <c r="M71" i="9"/>
  <c r="H71" i="9"/>
  <c r="G71" i="9"/>
  <c r="F71" i="9"/>
  <c r="E71" i="9"/>
  <c r="D71" i="9"/>
  <c r="Z70" i="9"/>
  <c r="Y70" i="9"/>
  <c r="X70" i="9"/>
  <c r="W70" i="9"/>
  <c r="V70" i="9"/>
  <c r="Q70" i="9"/>
  <c r="P70" i="9"/>
  <c r="O70" i="9"/>
  <c r="N70" i="9"/>
  <c r="M70" i="9"/>
  <c r="H70" i="9"/>
  <c r="G70" i="9"/>
  <c r="F70" i="9"/>
  <c r="E70" i="9"/>
  <c r="D70" i="9"/>
  <c r="Z69" i="9"/>
  <c r="Y69" i="9"/>
  <c r="X69" i="9"/>
  <c r="W69" i="9"/>
  <c r="V69" i="9"/>
  <c r="Q69" i="9"/>
  <c r="P69" i="9"/>
  <c r="O69" i="9"/>
  <c r="N69" i="9"/>
  <c r="M69" i="9"/>
  <c r="H69" i="9"/>
  <c r="G69" i="9"/>
  <c r="F69" i="9"/>
  <c r="E69" i="9"/>
  <c r="D69" i="9"/>
  <c r="Z68" i="9"/>
  <c r="Y68" i="9"/>
  <c r="X68" i="9"/>
  <c r="W68" i="9"/>
  <c r="V68" i="9"/>
  <c r="Q68" i="9"/>
  <c r="P68" i="9"/>
  <c r="O68" i="9"/>
  <c r="N68" i="9"/>
  <c r="M68" i="9"/>
  <c r="H68" i="9"/>
  <c r="G68" i="9"/>
  <c r="F68" i="9"/>
  <c r="E68" i="9"/>
  <c r="D68" i="9"/>
  <c r="Z67" i="9"/>
  <c r="Y67" i="9"/>
  <c r="X67" i="9"/>
  <c r="W67" i="9"/>
  <c r="V67" i="9"/>
  <c r="Q67" i="9"/>
  <c r="P67" i="9"/>
  <c r="O67" i="9"/>
  <c r="N67" i="9"/>
  <c r="M67" i="9"/>
  <c r="H67" i="9"/>
  <c r="G67" i="9"/>
  <c r="F67" i="9"/>
  <c r="E67" i="9"/>
  <c r="D67" i="9"/>
  <c r="Z66" i="9"/>
  <c r="Y66" i="9"/>
  <c r="X66" i="9"/>
  <c r="W66" i="9"/>
  <c r="V66" i="9"/>
  <c r="Q66" i="9"/>
  <c r="P66" i="9"/>
  <c r="O66" i="9"/>
  <c r="N66" i="9"/>
  <c r="M66" i="9"/>
  <c r="H66" i="9"/>
  <c r="G66" i="9"/>
  <c r="F66" i="9"/>
  <c r="E66" i="9"/>
  <c r="D66" i="9"/>
  <c r="Z65" i="9"/>
  <c r="Y65" i="9"/>
  <c r="X65" i="9"/>
  <c r="W65" i="9"/>
  <c r="V65" i="9"/>
  <c r="Q65" i="9"/>
  <c r="P65" i="9"/>
  <c r="O65" i="9"/>
  <c r="N65" i="9"/>
  <c r="M65" i="9"/>
  <c r="H65" i="9"/>
  <c r="G65" i="9"/>
  <c r="F65" i="9"/>
  <c r="E65" i="9"/>
  <c r="D65" i="9"/>
  <c r="Z64" i="9"/>
  <c r="Y64" i="9"/>
  <c r="X64" i="9"/>
  <c r="W64" i="9"/>
  <c r="V64" i="9"/>
  <c r="Q64" i="9"/>
  <c r="P64" i="9"/>
  <c r="O64" i="9"/>
  <c r="N64" i="9"/>
  <c r="M64" i="9"/>
  <c r="H64" i="9"/>
  <c r="G64" i="9"/>
  <c r="F64" i="9"/>
  <c r="E64" i="9"/>
  <c r="D64" i="9"/>
  <c r="Z63" i="9"/>
  <c r="Y63" i="9"/>
  <c r="X63" i="9"/>
  <c r="W63" i="9"/>
  <c r="V63" i="9"/>
  <c r="Q63" i="9"/>
  <c r="P63" i="9"/>
  <c r="O63" i="9"/>
  <c r="N63" i="9"/>
  <c r="M63" i="9"/>
  <c r="H63" i="9"/>
  <c r="G63" i="9"/>
  <c r="F63" i="9"/>
  <c r="E63" i="9"/>
  <c r="D63" i="9"/>
  <c r="Z62" i="9"/>
  <c r="Y62" i="9"/>
  <c r="X62" i="9"/>
  <c r="W62" i="9"/>
  <c r="V62" i="9"/>
  <c r="Q62" i="9"/>
  <c r="P62" i="9"/>
  <c r="O62" i="9"/>
  <c r="N62" i="9"/>
  <c r="M62" i="9"/>
  <c r="H62" i="9"/>
  <c r="G62" i="9"/>
  <c r="F62" i="9"/>
  <c r="E62" i="9"/>
  <c r="D62" i="9"/>
  <c r="Z61" i="9"/>
  <c r="Y61" i="9"/>
  <c r="X61" i="9"/>
  <c r="W61" i="9"/>
  <c r="V61" i="9"/>
  <c r="Q61" i="9"/>
  <c r="P61" i="9"/>
  <c r="O61" i="9"/>
  <c r="N61" i="9"/>
  <c r="M61" i="9"/>
  <c r="H61" i="9"/>
  <c r="G61" i="9"/>
  <c r="F61" i="9"/>
  <c r="E61" i="9"/>
  <c r="D61" i="9"/>
  <c r="Z60" i="9"/>
  <c r="Y60" i="9"/>
  <c r="X60" i="9"/>
  <c r="W60" i="9"/>
  <c r="V60" i="9"/>
  <c r="Q60" i="9"/>
  <c r="P60" i="9"/>
  <c r="O60" i="9"/>
  <c r="N60" i="9"/>
  <c r="M60" i="9"/>
  <c r="H60" i="9"/>
  <c r="G60" i="9"/>
  <c r="F60" i="9"/>
  <c r="E60" i="9"/>
  <c r="D60" i="9"/>
  <c r="Z59" i="9"/>
  <c r="Y59" i="9"/>
  <c r="X59" i="9"/>
  <c r="W59" i="9"/>
  <c r="V59" i="9"/>
  <c r="Q59" i="9"/>
  <c r="P59" i="9"/>
  <c r="O59" i="9"/>
  <c r="N59" i="9"/>
  <c r="M59" i="9"/>
  <c r="H59" i="9"/>
  <c r="G59" i="9"/>
  <c r="F59" i="9"/>
  <c r="E59" i="9"/>
  <c r="D59" i="9"/>
  <c r="Z58" i="9"/>
  <c r="Y58" i="9"/>
  <c r="X58" i="9"/>
  <c r="W58" i="9"/>
  <c r="V58" i="9"/>
  <c r="Q58" i="9"/>
  <c r="P58" i="9"/>
  <c r="O58" i="9"/>
  <c r="N58" i="9"/>
  <c r="M58" i="9"/>
  <c r="H58" i="9"/>
  <c r="G58" i="9"/>
  <c r="F58" i="9"/>
  <c r="E58" i="9"/>
  <c r="D58" i="9"/>
  <c r="Z57" i="9"/>
  <c r="Y57" i="9"/>
  <c r="X57" i="9"/>
  <c r="W57" i="9"/>
  <c r="V57" i="9"/>
  <c r="Q57" i="9"/>
  <c r="P57" i="9"/>
  <c r="O57" i="9"/>
  <c r="N57" i="9"/>
  <c r="M57" i="9"/>
  <c r="H57" i="9"/>
  <c r="G57" i="9"/>
  <c r="F57" i="9"/>
  <c r="E57" i="9"/>
  <c r="D57" i="9"/>
  <c r="Z56" i="9"/>
  <c r="Y56" i="9"/>
  <c r="X56" i="9"/>
  <c r="W56" i="9"/>
  <c r="V56" i="9"/>
  <c r="Q56" i="9"/>
  <c r="P56" i="9"/>
  <c r="O56" i="9"/>
  <c r="N56" i="9"/>
  <c r="M56" i="9"/>
  <c r="G56" i="9"/>
  <c r="F56" i="9"/>
  <c r="E56" i="9"/>
  <c r="D56" i="9"/>
  <c r="Z55" i="9"/>
  <c r="Y55" i="9"/>
  <c r="X55" i="9"/>
  <c r="W55" i="9"/>
  <c r="V55" i="9"/>
  <c r="Q55" i="9"/>
  <c r="P55" i="9"/>
  <c r="O55" i="9"/>
  <c r="N55" i="9"/>
  <c r="M55" i="9"/>
  <c r="H55" i="9"/>
  <c r="G55" i="9"/>
  <c r="F55" i="9"/>
  <c r="E55" i="9"/>
  <c r="D55" i="9"/>
  <c r="Z54" i="9"/>
  <c r="Y54" i="9"/>
  <c r="X54" i="9"/>
  <c r="W54" i="9"/>
  <c r="V54" i="9"/>
  <c r="Q54" i="9"/>
  <c r="P54" i="9"/>
  <c r="O54" i="9"/>
  <c r="N54" i="9"/>
  <c r="M54" i="9"/>
  <c r="H54" i="9"/>
  <c r="G54" i="9"/>
  <c r="F54" i="9"/>
  <c r="E54" i="9"/>
  <c r="D54" i="9"/>
  <c r="Z48" i="9"/>
  <c r="Y48" i="9"/>
  <c r="X48" i="9"/>
  <c r="W48" i="9"/>
  <c r="V48" i="9"/>
  <c r="Q48" i="9"/>
  <c r="P48" i="9"/>
  <c r="O48" i="9"/>
  <c r="N48" i="9"/>
  <c r="M48" i="9"/>
  <c r="H48" i="9"/>
  <c r="G48" i="9"/>
  <c r="F48" i="9"/>
  <c r="E48" i="9"/>
  <c r="D48" i="9"/>
  <c r="Z47" i="9"/>
  <c r="Y47" i="9"/>
  <c r="X47" i="9"/>
  <c r="W47" i="9"/>
  <c r="V47" i="9"/>
  <c r="Q47" i="9"/>
  <c r="P47" i="9"/>
  <c r="O47" i="9"/>
  <c r="N47" i="9"/>
  <c r="M47" i="9"/>
  <c r="H47" i="9"/>
  <c r="G47" i="9"/>
  <c r="F47" i="9"/>
  <c r="E47" i="9"/>
  <c r="D47" i="9"/>
  <c r="Z46" i="9"/>
  <c r="Y46" i="9"/>
  <c r="X46" i="9"/>
  <c r="W46" i="9"/>
  <c r="V46" i="9"/>
  <c r="Q46" i="9"/>
  <c r="P46" i="9"/>
  <c r="O46" i="9"/>
  <c r="N46" i="9"/>
  <c r="M46" i="9"/>
  <c r="H46" i="9"/>
  <c r="G46" i="9"/>
  <c r="F46" i="9"/>
  <c r="E46" i="9"/>
  <c r="D46" i="9"/>
  <c r="Z45" i="9"/>
  <c r="Y45" i="9"/>
  <c r="X45" i="9"/>
  <c r="W45" i="9"/>
  <c r="V45" i="9"/>
  <c r="Q45" i="9"/>
  <c r="P45" i="9"/>
  <c r="O45" i="9"/>
  <c r="N45" i="9"/>
  <c r="M45" i="9"/>
  <c r="H45" i="9"/>
  <c r="G45" i="9"/>
  <c r="F45" i="9"/>
  <c r="E45" i="9"/>
  <c r="D45" i="9"/>
  <c r="Z44" i="9"/>
  <c r="Y44" i="9"/>
  <c r="X44" i="9"/>
  <c r="W44" i="9"/>
  <c r="V44" i="9"/>
  <c r="Q44" i="9"/>
  <c r="P44" i="9"/>
  <c r="O44" i="9"/>
  <c r="N44" i="9"/>
  <c r="M44" i="9"/>
  <c r="H44" i="9"/>
  <c r="G44" i="9"/>
  <c r="F44" i="9"/>
  <c r="E44" i="9"/>
  <c r="D44" i="9"/>
  <c r="Z43" i="9"/>
  <c r="Y43" i="9"/>
  <c r="X43" i="9"/>
  <c r="W43" i="9"/>
  <c r="V43" i="9"/>
  <c r="Q43" i="9"/>
  <c r="P43" i="9"/>
  <c r="O43" i="9"/>
  <c r="N43" i="9"/>
  <c r="M43" i="9"/>
  <c r="H43" i="9"/>
  <c r="G43" i="9"/>
  <c r="F43" i="9"/>
  <c r="E43" i="9"/>
  <c r="D43" i="9"/>
  <c r="Z42" i="9"/>
  <c r="Y42" i="9"/>
  <c r="X42" i="9"/>
  <c r="W42" i="9"/>
  <c r="V42" i="9"/>
  <c r="Q42" i="9"/>
  <c r="P42" i="9"/>
  <c r="O42" i="9"/>
  <c r="N42" i="9"/>
  <c r="M42" i="9"/>
  <c r="H42" i="9"/>
  <c r="G42" i="9"/>
  <c r="F42" i="9"/>
  <c r="E42" i="9"/>
  <c r="D42" i="9"/>
  <c r="Z41" i="9"/>
  <c r="Y41" i="9"/>
  <c r="X41" i="9"/>
  <c r="W41" i="9"/>
  <c r="V41" i="9"/>
  <c r="Q41" i="9"/>
  <c r="P41" i="9"/>
  <c r="O41" i="9"/>
  <c r="N41" i="9"/>
  <c r="M41" i="9"/>
  <c r="H41" i="9"/>
  <c r="G41" i="9"/>
  <c r="F41" i="9"/>
  <c r="E41" i="9"/>
  <c r="D41" i="9"/>
  <c r="Z40" i="9"/>
  <c r="Y40" i="9"/>
  <c r="X40" i="9"/>
  <c r="W40" i="9"/>
  <c r="V40" i="9"/>
  <c r="Q40" i="9"/>
  <c r="P40" i="9"/>
  <c r="O40" i="9"/>
  <c r="N40" i="9"/>
  <c r="M40" i="9"/>
  <c r="H40" i="9"/>
  <c r="G40" i="9"/>
  <c r="F40" i="9"/>
  <c r="E40" i="9"/>
  <c r="D40" i="9"/>
  <c r="Z39" i="9"/>
  <c r="Y39" i="9"/>
  <c r="X39" i="9"/>
  <c r="W39" i="9"/>
  <c r="V39" i="9"/>
  <c r="Q39" i="9"/>
  <c r="P39" i="9"/>
  <c r="O39" i="9"/>
  <c r="N39" i="9"/>
  <c r="M39" i="9"/>
  <c r="H39" i="9"/>
  <c r="G39" i="9"/>
  <c r="F39" i="9"/>
  <c r="E39" i="9"/>
  <c r="D39" i="9"/>
  <c r="Z38" i="9"/>
  <c r="Y38" i="9"/>
  <c r="X38" i="9"/>
  <c r="W38" i="9"/>
  <c r="V38" i="9"/>
  <c r="Q38" i="9"/>
  <c r="P38" i="9"/>
  <c r="O38" i="9"/>
  <c r="N38" i="9"/>
  <c r="M38" i="9"/>
  <c r="H38" i="9"/>
  <c r="G38" i="9"/>
  <c r="F38" i="9"/>
  <c r="E38" i="9"/>
  <c r="D38" i="9"/>
  <c r="Z37" i="9"/>
  <c r="Y37" i="9"/>
  <c r="X37" i="9"/>
  <c r="W37" i="9"/>
  <c r="V37" i="9"/>
  <c r="Q37" i="9"/>
  <c r="P37" i="9"/>
  <c r="O37" i="9"/>
  <c r="N37" i="9"/>
  <c r="M37" i="9"/>
  <c r="H37" i="9"/>
  <c r="G37" i="9"/>
  <c r="F37" i="9"/>
  <c r="E37" i="9"/>
  <c r="D37" i="9"/>
  <c r="Z36" i="9"/>
  <c r="Y36" i="9"/>
  <c r="X36" i="9"/>
  <c r="W36" i="9"/>
  <c r="V36" i="9"/>
  <c r="Q36" i="9"/>
  <c r="P36" i="9"/>
  <c r="O36" i="9"/>
  <c r="N36" i="9"/>
  <c r="M36" i="9"/>
  <c r="H36" i="9"/>
  <c r="G36" i="9"/>
  <c r="F36" i="9"/>
  <c r="E36" i="9"/>
  <c r="D36" i="9"/>
  <c r="Z35" i="9"/>
  <c r="Y35" i="9"/>
  <c r="X35" i="9"/>
  <c r="W35" i="9"/>
  <c r="V35" i="9"/>
  <c r="Q35" i="9"/>
  <c r="P35" i="9"/>
  <c r="O35" i="9"/>
  <c r="N35" i="9"/>
  <c r="M35" i="9"/>
  <c r="H35" i="9"/>
  <c r="G35" i="9"/>
  <c r="F35" i="9"/>
  <c r="E35" i="9"/>
  <c r="D35" i="9"/>
  <c r="Z34" i="9"/>
  <c r="Y34" i="9"/>
  <c r="X34" i="9"/>
  <c r="W34" i="9"/>
  <c r="V34" i="9"/>
  <c r="P34" i="9"/>
  <c r="O34" i="9"/>
  <c r="N34" i="9"/>
  <c r="M34" i="9"/>
  <c r="H34" i="9"/>
  <c r="G34" i="9"/>
  <c r="F34" i="9"/>
  <c r="E34" i="9"/>
  <c r="D34" i="9"/>
  <c r="Z33" i="9"/>
  <c r="Y33" i="9"/>
  <c r="X33" i="9"/>
  <c r="W33" i="9"/>
  <c r="V33" i="9"/>
  <c r="P33" i="9"/>
  <c r="O33" i="9"/>
  <c r="N33" i="9"/>
  <c r="M33" i="9"/>
  <c r="H33" i="9"/>
  <c r="G33" i="9"/>
  <c r="F33" i="9"/>
  <c r="E33" i="9"/>
  <c r="D33" i="9"/>
  <c r="Z32" i="9"/>
  <c r="Y32" i="9"/>
  <c r="X32" i="9"/>
  <c r="W32" i="9"/>
  <c r="V32" i="9"/>
  <c r="P32" i="9"/>
  <c r="O32" i="9"/>
  <c r="N32" i="9"/>
  <c r="M32" i="9"/>
  <c r="G32" i="9"/>
  <c r="F32" i="9"/>
  <c r="E32" i="9"/>
  <c r="D32" i="9"/>
  <c r="Z31" i="9"/>
  <c r="Y31" i="9"/>
  <c r="X31" i="9"/>
  <c r="W31" i="9"/>
  <c r="V31" i="9"/>
  <c r="P31" i="9"/>
  <c r="O31" i="9"/>
  <c r="N31" i="9"/>
  <c r="M31" i="9"/>
  <c r="H31" i="9"/>
  <c r="G31" i="9"/>
  <c r="F31" i="9"/>
  <c r="E31" i="9"/>
  <c r="D31" i="9"/>
  <c r="Z30" i="9"/>
  <c r="Y30" i="9"/>
  <c r="X30" i="9"/>
  <c r="W30" i="9"/>
  <c r="V30" i="9"/>
  <c r="P30" i="9"/>
  <c r="O30" i="9"/>
  <c r="N30" i="9"/>
  <c r="M30" i="9"/>
  <c r="H30" i="9"/>
  <c r="G30" i="9"/>
  <c r="F30" i="9"/>
  <c r="E30" i="9"/>
  <c r="D30" i="9"/>
  <c r="Z29" i="9"/>
  <c r="Y29" i="9"/>
  <c r="X29" i="9"/>
  <c r="W29" i="9"/>
  <c r="V29" i="9"/>
  <c r="Q29" i="9"/>
  <c r="P29" i="9"/>
  <c r="O29" i="9"/>
  <c r="N29" i="9"/>
  <c r="M29" i="9"/>
  <c r="H29" i="9"/>
  <c r="G29" i="9"/>
  <c r="F29" i="9"/>
  <c r="E29" i="9"/>
  <c r="D29" i="9"/>
  <c r="C9" i="9"/>
  <c r="F4" i="9"/>
  <c r="F8" i="7" s="1"/>
  <c r="H2" i="9"/>
  <c r="AA6" i="9" s="1"/>
  <c r="G5" i="9" s="1"/>
  <c r="C10" i="9" s="1"/>
  <c r="H6" i="7" l="1"/>
  <c r="O128" i="9"/>
  <c r="Q153" i="9"/>
  <c r="Q203" i="9"/>
  <c r="W27" i="9"/>
  <c r="Y78" i="9"/>
  <c r="P78" i="9"/>
  <c r="X103" i="9"/>
  <c r="Q178" i="9"/>
  <c r="P128" i="9"/>
  <c r="Y153" i="9"/>
  <c r="N153" i="9"/>
  <c r="Z153" i="9"/>
  <c r="Q52" i="9"/>
  <c r="G128" i="9"/>
  <c r="H153" i="9"/>
  <c r="O178" i="9"/>
  <c r="G203" i="9"/>
  <c r="P178" i="9"/>
  <c r="Y203" i="9"/>
  <c r="H203" i="9"/>
  <c r="P203" i="9"/>
  <c r="Z203" i="9"/>
  <c r="G52" i="9"/>
  <c r="Y103" i="9"/>
  <c r="Y128" i="9"/>
  <c r="G178" i="9"/>
  <c r="Z27" i="9"/>
  <c r="N128" i="9"/>
  <c r="F178" i="9"/>
  <c r="Y52" i="9"/>
  <c r="P52" i="9"/>
  <c r="P103" i="9"/>
  <c r="P153" i="9"/>
  <c r="Y178" i="9"/>
  <c r="N178" i="9"/>
  <c r="Z178" i="9"/>
  <c r="E27" i="9"/>
  <c r="K17" i="9"/>
  <c r="G153" i="9"/>
  <c r="H178" i="9"/>
  <c r="G17" i="9"/>
  <c r="O27" i="9"/>
  <c r="E153" i="9"/>
  <c r="O203" i="9"/>
  <c r="N27" i="9"/>
  <c r="Z52" i="9"/>
  <c r="G78" i="9"/>
  <c r="O103" i="9"/>
  <c r="G10" i="9"/>
  <c r="E52" i="9"/>
  <c r="W52" i="9"/>
  <c r="E78" i="9"/>
  <c r="W78" i="9"/>
  <c r="N103" i="9"/>
  <c r="E128" i="9"/>
  <c r="W128" i="9"/>
  <c r="W153" i="9"/>
  <c r="E178" i="9"/>
  <c r="W178" i="9"/>
  <c r="E203" i="9"/>
  <c r="W203" i="9"/>
  <c r="F52" i="9"/>
  <c r="X52" i="9"/>
  <c r="F78" i="9"/>
  <c r="X78" i="9"/>
  <c r="F128" i="9"/>
  <c r="X128" i="9"/>
  <c r="F153" i="9"/>
  <c r="X153" i="9"/>
  <c r="X178" i="9"/>
  <c r="F203" i="9"/>
  <c r="X203" i="9"/>
  <c r="F27" i="9"/>
  <c r="X27" i="9"/>
  <c r="C17" i="9"/>
  <c r="G27" i="9"/>
  <c r="Y27" i="9"/>
  <c r="P27" i="9"/>
  <c r="N52" i="9"/>
  <c r="N78" i="9"/>
  <c r="W103" i="9"/>
  <c r="N203" i="9"/>
  <c r="O52" i="9"/>
  <c r="O78" i="9"/>
  <c r="O153" i="9"/>
  <c r="G14" i="7" l="1"/>
  <c r="A17" i="9"/>
  <c r="C14" i="7"/>
  <c r="K10" i="9"/>
  <c r="I10" i="9" s="1"/>
  <c r="I11" i="7"/>
  <c r="I10" i="7"/>
  <c r="I9" i="7"/>
  <c r="E17" i="9"/>
  <c r="I17" i="9"/>
  <c r="Z611" i="7"/>
  <c r="Y611" i="7"/>
  <c r="X611" i="7"/>
  <c r="W611" i="7"/>
  <c r="V611" i="7"/>
  <c r="Q611" i="7"/>
  <c r="P611" i="7"/>
  <c r="O611" i="7"/>
  <c r="N611" i="7"/>
  <c r="M611" i="7"/>
  <c r="H611" i="7"/>
  <c r="G611" i="7"/>
  <c r="F611" i="7"/>
  <c r="E611" i="7"/>
  <c r="D611" i="7"/>
  <c r="Z610" i="7"/>
  <c r="Y610" i="7"/>
  <c r="X610" i="7"/>
  <c r="W610" i="7"/>
  <c r="V610" i="7"/>
  <c r="Q610" i="7"/>
  <c r="P610" i="7"/>
  <c r="O610" i="7"/>
  <c r="N610" i="7"/>
  <c r="M610" i="7"/>
  <c r="H610" i="7"/>
  <c r="G610" i="7"/>
  <c r="F610" i="7"/>
  <c r="E610" i="7"/>
  <c r="D610" i="7"/>
  <c r="Z609" i="7"/>
  <c r="Y609" i="7"/>
  <c r="X609" i="7"/>
  <c r="W609" i="7"/>
  <c r="V609" i="7"/>
  <c r="Q609" i="7"/>
  <c r="P609" i="7"/>
  <c r="O609" i="7"/>
  <c r="N609" i="7"/>
  <c r="M609" i="7"/>
  <c r="H609" i="7"/>
  <c r="G609" i="7"/>
  <c r="F609" i="7"/>
  <c r="E609" i="7"/>
  <c r="D609" i="7"/>
  <c r="Z608" i="7"/>
  <c r="Y608" i="7"/>
  <c r="X608" i="7"/>
  <c r="W608" i="7"/>
  <c r="V608" i="7"/>
  <c r="Q608" i="7"/>
  <c r="P608" i="7"/>
  <c r="O608" i="7"/>
  <c r="N608" i="7"/>
  <c r="M608" i="7"/>
  <c r="H608" i="7"/>
  <c r="G608" i="7"/>
  <c r="F608" i="7"/>
  <c r="E608" i="7"/>
  <c r="D608" i="7"/>
  <c r="Z607" i="7"/>
  <c r="Y607" i="7"/>
  <c r="X607" i="7"/>
  <c r="W607" i="7"/>
  <c r="V607" i="7"/>
  <c r="Q607" i="7"/>
  <c r="P607" i="7"/>
  <c r="O607" i="7"/>
  <c r="N607" i="7"/>
  <c r="M607" i="7"/>
  <c r="H607" i="7"/>
  <c r="G607" i="7"/>
  <c r="F607" i="7"/>
  <c r="E607" i="7"/>
  <c r="D607" i="7"/>
  <c r="Z606" i="7"/>
  <c r="Y606" i="7"/>
  <c r="X606" i="7"/>
  <c r="W606" i="7"/>
  <c r="V606" i="7"/>
  <c r="Q606" i="7"/>
  <c r="P606" i="7"/>
  <c r="O606" i="7"/>
  <c r="N606" i="7"/>
  <c r="M606" i="7"/>
  <c r="H606" i="7"/>
  <c r="G606" i="7"/>
  <c r="F606" i="7"/>
  <c r="E606" i="7"/>
  <c r="D606" i="7"/>
  <c r="Z605" i="7"/>
  <c r="Y605" i="7"/>
  <c r="X605" i="7"/>
  <c r="W605" i="7"/>
  <c r="V605" i="7"/>
  <c r="Q605" i="7"/>
  <c r="P605" i="7"/>
  <c r="O605" i="7"/>
  <c r="N605" i="7"/>
  <c r="M605" i="7"/>
  <c r="H605" i="7"/>
  <c r="G605" i="7"/>
  <c r="F605" i="7"/>
  <c r="E605" i="7"/>
  <c r="D605" i="7"/>
  <c r="Z604" i="7"/>
  <c r="Y604" i="7"/>
  <c r="X604" i="7"/>
  <c r="W604" i="7"/>
  <c r="V604" i="7"/>
  <c r="Q604" i="7"/>
  <c r="P604" i="7"/>
  <c r="O604" i="7"/>
  <c r="N604" i="7"/>
  <c r="M604" i="7"/>
  <c r="H604" i="7"/>
  <c r="G604" i="7"/>
  <c r="F604" i="7"/>
  <c r="E604" i="7"/>
  <c r="D604" i="7"/>
  <c r="Z603" i="7"/>
  <c r="Y603" i="7"/>
  <c r="X603" i="7"/>
  <c r="W603" i="7"/>
  <c r="V603" i="7"/>
  <c r="Q603" i="7"/>
  <c r="P603" i="7"/>
  <c r="O603" i="7"/>
  <c r="N603" i="7"/>
  <c r="M603" i="7"/>
  <c r="H603" i="7"/>
  <c r="G603" i="7"/>
  <c r="F603" i="7"/>
  <c r="E603" i="7"/>
  <c r="D603" i="7"/>
  <c r="Z602" i="7"/>
  <c r="Y602" i="7"/>
  <c r="X602" i="7"/>
  <c r="W602" i="7"/>
  <c r="V602" i="7"/>
  <c r="Q602" i="7"/>
  <c r="P602" i="7"/>
  <c r="O602" i="7"/>
  <c r="N602" i="7"/>
  <c r="M602" i="7"/>
  <c r="H602" i="7"/>
  <c r="G602" i="7"/>
  <c r="F602" i="7"/>
  <c r="E602" i="7"/>
  <c r="D602" i="7"/>
  <c r="Z601" i="7"/>
  <c r="Y601" i="7"/>
  <c r="X601" i="7"/>
  <c r="W601" i="7"/>
  <c r="V601" i="7"/>
  <c r="Q601" i="7"/>
  <c r="P601" i="7"/>
  <c r="O601" i="7"/>
  <c r="N601" i="7"/>
  <c r="M601" i="7"/>
  <c r="H601" i="7"/>
  <c r="G601" i="7"/>
  <c r="F601" i="7"/>
  <c r="E601" i="7"/>
  <c r="D601" i="7"/>
  <c r="Z600" i="7"/>
  <c r="Y600" i="7"/>
  <c r="X600" i="7"/>
  <c r="W600" i="7"/>
  <c r="V600" i="7"/>
  <c r="Q600" i="7"/>
  <c r="P600" i="7"/>
  <c r="O600" i="7"/>
  <c r="N600" i="7"/>
  <c r="M600" i="7"/>
  <c r="H600" i="7"/>
  <c r="G600" i="7"/>
  <c r="F600" i="7"/>
  <c r="E600" i="7"/>
  <c r="D600" i="7"/>
  <c r="Z599" i="7"/>
  <c r="Y599" i="7"/>
  <c r="X599" i="7"/>
  <c r="W599" i="7"/>
  <c r="V599" i="7"/>
  <c r="Q599" i="7"/>
  <c r="P599" i="7"/>
  <c r="O599" i="7"/>
  <c r="N599" i="7"/>
  <c r="M599" i="7"/>
  <c r="H599" i="7"/>
  <c r="G599" i="7"/>
  <c r="F599" i="7"/>
  <c r="E599" i="7"/>
  <c r="D599" i="7"/>
  <c r="Z598" i="7"/>
  <c r="Y598" i="7"/>
  <c r="X598" i="7"/>
  <c r="W598" i="7"/>
  <c r="V598" i="7"/>
  <c r="Q598" i="7"/>
  <c r="P598" i="7"/>
  <c r="O598" i="7"/>
  <c r="N598" i="7"/>
  <c r="M598" i="7"/>
  <c r="H598" i="7"/>
  <c r="G598" i="7"/>
  <c r="F598" i="7"/>
  <c r="E598" i="7"/>
  <c r="D598" i="7"/>
  <c r="Z597" i="7"/>
  <c r="Y597" i="7"/>
  <c r="X597" i="7"/>
  <c r="W597" i="7"/>
  <c r="V597" i="7"/>
  <c r="Q597" i="7"/>
  <c r="P597" i="7"/>
  <c r="O597" i="7"/>
  <c r="N597" i="7"/>
  <c r="M597" i="7"/>
  <c r="H597" i="7"/>
  <c r="G597" i="7"/>
  <c r="F597" i="7"/>
  <c r="E597" i="7"/>
  <c r="D597" i="7"/>
  <c r="Z596" i="7"/>
  <c r="Y596" i="7"/>
  <c r="X596" i="7"/>
  <c r="W596" i="7"/>
  <c r="V596" i="7"/>
  <c r="Q596" i="7"/>
  <c r="P596" i="7"/>
  <c r="O596" i="7"/>
  <c r="N596" i="7"/>
  <c r="M596" i="7"/>
  <c r="H596" i="7"/>
  <c r="G596" i="7"/>
  <c r="F596" i="7"/>
  <c r="E596" i="7"/>
  <c r="D596" i="7"/>
  <c r="Z595" i="7"/>
  <c r="Y595" i="7"/>
  <c r="X595" i="7"/>
  <c r="W595" i="7"/>
  <c r="V595" i="7"/>
  <c r="Q595" i="7"/>
  <c r="P595" i="7"/>
  <c r="O595" i="7"/>
  <c r="N595" i="7"/>
  <c r="M595" i="7"/>
  <c r="H595" i="7"/>
  <c r="G595" i="7"/>
  <c r="F595" i="7"/>
  <c r="E595" i="7"/>
  <c r="D595" i="7"/>
  <c r="Z594" i="7"/>
  <c r="Y594" i="7"/>
  <c r="X594" i="7"/>
  <c r="W594" i="7"/>
  <c r="V594" i="7"/>
  <c r="Q594" i="7"/>
  <c r="P594" i="7"/>
  <c r="O594" i="7"/>
  <c r="N594" i="7"/>
  <c r="M594" i="7"/>
  <c r="H594" i="7"/>
  <c r="G594" i="7"/>
  <c r="F594" i="7"/>
  <c r="E594" i="7"/>
  <c r="D594" i="7"/>
  <c r="Z593" i="7"/>
  <c r="Y593" i="7"/>
  <c r="X593" i="7"/>
  <c r="W593" i="7"/>
  <c r="V593" i="7"/>
  <c r="Q593" i="7"/>
  <c r="P593" i="7"/>
  <c r="O593" i="7"/>
  <c r="N593" i="7"/>
  <c r="M593" i="7"/>
  <c r="H593" i="7"/>
  <c r="G593" i="7"/>
  <c r="F593" i="7"/>
  <c r="E593" i="7"/>
  <c r="D593" i="7"/>
  <c r="Z592" i="7"/>
  <c r="Y592" i="7"/>
  <c r="X592" i="7"/>
  <c r="W592" i="7"/>
  <c r="V592" i="7"/>
  <c r="Q592" i="7"/>
  <c r="P592" i="7"/>
  <c r="O592" i="7"/>
  <c r="N592" i="7"/>
  <c r="M592" i="7"/>
  <c r="H592" i="7"/>
  <c r="G592" i="7"/>
  <c r="F592" i="7"/>
  <c r="E592" i="7"/>
  <c r="D592" i="7"/>
  <c r="Z587" i="7"/>
  <c r="Y587" i="7"/>
  <c r="X587" i="7"/>
  <c r="W587" i="7"/>
  <c r="V587" i="7"/>
  <c r="Q587" i="7"/>
  <c r="P587" i="7"/>
  <c r="O587" i="7"/>
  <c r="N587" i="7"/>
  <c r="M587" i="7"/>
  <c r="H587" i="7"/>
  <c r="G587" i="7"/>
  <c r="F587" i="7"/>
  <c r="E587" i="7"/>
  <c r="D587" i="7"/>
  <c r="Z586" i="7"/>
  <c r="Y586" i="7"/>
  <c r="X586" i="7"/>
  <c r="W586" i="7"/>
  <c r="V586" i="7"/>
  <c r="Q586" i="7"/>
  <c r="P586" i="7"/>
  <c r="O586" i="7"/>
  <c r="N586" i="7"/>
  <c r="M586" i="7"/>
  <c r="H586" i="7"/>
  <c r="G586" i="7"/>
  <c r="F586" i="7"/>
  <c r="E586" i="7"/>
  <c r="D586" i="7"/>
  <c r="Z585" i="7"/>
  <c r="Y585" i="7"/>
  <c r="X585" i="7"/>
  <c r="W585" i="7"/>
  <c r="V585" i="7"/>
  <c r="Q585" i="7"/>
  <c r="P585" i="7"/>
  <c r="O585" i="7"/>
  <c r="N585" i="7"/>
  <c r="M585" i="7"/>
  <c r="H585" i="7"/>
  <c r="G585" i="7"/>
  <c r="F585" i="7"/>
  <c r="E585" i="7"/>
  <c r="D585" i="7"/>
  <c r="Z584" i="7"/>
  <c r="Y584" i="7"/>
  <c r="X584" i="7"/>
  <c r="W584" i="7"/>
  <c r="V584" i="7"/>
  <c r="Q584" i="7"/>
  <c r="P584" i="7"/>
  <c r="O584" i="7"/>
  <c r="N584" i="7"/>
  <c r="M584" i="7"/>
  <c r="H584" i="7"/>
  <c r="G584" i="7"/>
  <c r="F584" i="7"/>
  <c r="E584" i="7"/>
  <c r="D584" i="7"/>
  <c r="Z583" i="7"/>
  <c r="Y583" i="7"/>
  <c r="X583" i="7"/>
  <c r="W583" i="7"/>
  <c r="V583" i="7"/>
  <c r="Q583" i="7"/>
  <c r="P583" i="7"/>
  <c r="O583" i="7"/>
  <c r="N583" i="7"/>
  <c r="M583" i="7"/>
  <c r="H583" i="7"/>
  <c r="G583" i="7"/>
  <c r="F583" i="7"/>
  <c r="E583" i="7"/>
  <c r="D583" i="7"/>
  <c r="Z582" i="7"/>
  <c r="Y582" i="7"/>
  <c r="X582" i="7"/>
  <c r="W582" i="7"/>
  <c r="V582" i="7"/>
  <c r="Q582" i="7"/>
  <c r="P582" i="7"/>
  <c r="O582" i="7"/>
  <c r="N582" i="7"/>
  <c r="M582" i="7"/>
  <c r="H582" i="7"/>
  <c r="G582" i="7"/>
  <c r="F582" i="7"/>
  <c r="E582" i="7"/>
  <c r="D582" i="7"/>
  <c r="Z581" i="7"/>
  <c r="Y581" i="7"/>
  <c r="X581" i="7"/>
  <c r="W581" i="7"/>
  <c r="V581" i="7"/>
  <c r="Q581" i="7"/>
  <c r="P581" i="7"/>
  <c r="O581" i="7"/>
  <c r="N581" i="7"/>
  <c r="M581" i="7"/>
  <c r="H581" i="7"/>
  <c r="G581" i="7"/>
  <c r="F581" i="7"/>
  <c r="E581" i="7"/>
  <c r="D581" i="7"/>
  <c r="Z580" i="7"/>
  <c r="Y580" i="7"/>
  <c r="X580" i="7"/>
  <c r="W580" i="7"/>
  <c r="V580" i="7"/>
  <c r="Q580" i="7"/>
  <c r="P580" i="7"/>
  <c r="O580" i="7"/>
  <c r="N580" i="7"/>
  <c r="M580" i="7"/>
  <c r="H580" i="7"/>
  <c r="G580" i="7"/>
  <c r="F580" i="7"/>
  <c r="E580" i="7"/>
  <c r="D580" i="7"/>
  <c r="Z579" i="7"/>
  <c r="Y579" i="7"/>
  <c r="X579" i="7"/>
  <c r="W579" i="7"/>
  <c r="V579" i="7"/>
  <c r="Q579" i="7"/>
  <c r="P579" i="7"/>
  <c r="O579" i="7"/>
  <c r="N579" i="7"/>
  <c r="M579" i="7"/>
  <c r="H579" i="7"/>
  <c r="G579" i="7"/>
  <c r="F579" i="7"/>
  <c r="E579" i="7"/>
  <c r="D579" i="7"/>
  <c r="Z578" i="7"/>
  <c r="Y578" i="7"/>
  <c r="X578" i="7"/>
  <c r="W578" i="7"/>
  <c r="V578" i="7"/>
  <c r="Q578" i="7"/>
  <c r="P578" i="7"/>
  <c r="O578" i="7"/>
  <c r="N578" i="7"/>
  <c r="M578" i="7"/>
  <c r="H578" i="7"/>
  <c r="G578" i="7"/>
  <c r="F578" i="7"/>
  <c r="E578" i="7"/>
  <c r="D578" i="7"/>
  <c r="Z577" i="7"/>
  <c r="Y577" i="7"/>
  <c r="X577" i="7"/>
  <c r="W577" i="7"/>
  <c r="V577" i="7"/>
  <c r="Q577" i="7"/>
  <c r="P577" i="7"/>
  <c r="O577" i="7"/>
  <c r="N577" i="7"/>
  <c r="M577" i="7"/>
  <c r="H577" i="7"/>
  <c r="G577" i="7"/>
  <c r="F577" i="7"/>
  <c r="E577" i="7"/>
  <c r="D577" i="7"/>
  <c r="Z576" i="7"/>
  <c r="Y576" i="7"/>
  <c r="X576" i="7"/>
  <c r="W576" i="7"/>
  <c r="V576" i="7"/>
  <c r="Q576" i="7"/>
  <c r="P576" i="7"/>
  <c r="O576" i="7"/>
  <c r="N576" i="7"/>
  <c r="M576" i="7"/>
  <c r="H576" i="7"/>
  <c r="G576" i="7"/>
  <c r="F576" i="7"/>
  <c r="E576" i="7"/>
  <c r="D576" i="7"/>
  <c r="Z575" i="7"/>
  <c r="Y575" i="7"/>
  <c r="X575" i="7"/>
  <c r="W575" i="7"/>
  <c r="V575" i="7"/>
  <c r="Q575" i="7"/>
  <c r="P575" i="7"/>
  <c r="O575" i="7"/>
  <c r="N575" i="7"/>
  <c r="M575" i="7"/>
  <c r="H575" i="7"/>
  <c r="G575" i="7"/>
  <c r="F575" i="7"/>
  <c r="E575" i="7"/>
  <c r="D575" i="7"/>
  <c r="Z574" i="7"/>
  <c r="Y574" i="7"/>
  <c r="X574" i="7"/>
  <c r="W574" i="7"/>
  <c r="V574" i="7"/>
  <c r="Q574" i="7"/>
  <c r="P574" i="7"/>
  <c r="O574" i="7"/>
  <c r="N574" i="7"/>
  <c r="M574" i="7"/>
  <c r="H574" i="7"/>
  <c r="G574" i="7"/>
  <c r="F574" i="7"/>
  <c r="E574" i="7"/>
  <c r="D574" i="7"/>
  <c r="Z573" i="7"/>
  <c r="Y573" i="7"/>
  <c r="X573" i="7"/>
  <c r="W573" i="7"/>
  <c r="V573" i="7"/>
  <c r="Q573" i="7"/>
  <c r="P573" i="7"/>
  <c r="O573" i="7"/>
  <c r="N573" i="7"/>
  <c r="M573" i="7"/>
  <c r="H573" i="7"/>
  <c r="G573" i="7"/>
  <c r="F573" i="7"/>
  <c r="E573" i="7"/>
  <c r="D573" i="7"/>
  <c r="Z572" i="7"/>
  <c r="Y572" i="7"/>
  <c r="X572" i="7"/>
  <c r="W572" i="7"/>
  <c r="V572" i="7"/>
  <c r="Q572" i="7"/>
  <c r="P572" i="7"/>
  <c r="O572" i="7"/>
  <c r="N572" i="7"/>
  <c r="M572" i="7"/>
  <c r="H572" i="7"/>
  <c r="G572" i="7"/>
  <c r="F572" i="7"/>
  <c r="E572" i="7"/>
  <c r="D572" i="7"/>
  <c r="Z571" i="7"/>
  <c r="Y571" i="7"/>
  <c r="X571" i="7"/>
  <c r="W571" i="7"/>
  <c r="V571" i="7"/>
  <c r="Q571" i="7"/>
  <c r="P571" i="7"/>
  <c r="O571" i="7"/>
  <c r="N571" i="7"/>
  <c r="M571" i="7"/>
  <c r="H571" i="7"/>
  <c r="G571" i="7"/>
  <c r="F571" i="7"/>
  <c r="E571" i="7"/>
  <c r="D571" i="7"/>
  <c r="Z570" i="7"/>
  <c r="Y570" i="7"/>
  <c r="X570" i="7"/>
  <c r="W570" i="7"/>
  <c r="V570" i="7"/>
  <c r="Q570" i="7"/>
  <c r="P570" i="7"/>
  <c r="O570" i="7"/>
  <c r="N570" i="7"/>
  <c r="M570" i="7"/>
  <c r="H570" i="7"/>
  <c r="G570" i="7"/>
  <c r="F570" i="7"/>
  <c r="E570" i="7"/>
  <c r="D570" i="7"/>
  <c r="Z569" i="7"/>
  <c r="Y569" i="7"/>
  <c r="X569" i="7"/>
  <c r="W569" i="7"/>
  <c r="V569" i="7"/>
  <c r="Q569" i="7"/>
  <c r="P569" i="7"/>
  <c r="O569" i="7"/>
  <c r="N569" i="7"/>
  <c r="M569" i="7"/>
  <c r="H569" i="7"/>
  <c r="G569" i="7"/>
  <c r="F569" i="7"/>
  <c r="E569" i="7"/>
  <c r="D569" i="7"/>
  <c r="Z568" i="7"/>
  <c r="Y568" i="7"/>
  <c r="X568" i="7"/>
  <c r="W568" i="7"/>
  <c r="V568" i="7"/>
  <c r="Q568" i="7"/>
  <c r="P568" i="7"/>
  <c r="O568" i="7"/>
  <c r="N568" i="7"/>
  <c r="M568" i="7"/>
  <c r="H568" i="7"/>
  <c r="G568" i="7"/>
  <c r="F568" i="7"/>
  <c r="E568" i="7"/>
  <c r="D568" i="7"/>
  <c r="Z563" i="7"/>
  <c r="Y563" i="7"/>
  <c r="X563" i="7"/>
  <c r="W563" i="7"/>
  <c r="V563" i="7"/>
  <c r="Q563" i="7"/>
  <c r="P563" i="7"/>
  <c r="O563" i="7"/>
  <c r="N563" i="7"/>
  <c r="M563" i="7"/>
  <c r="H563" i="7"/>
  <c r="G563" i="7"/>
  <c r="F563" i="7"/>
  <c r="E563" i="7"/>
  <c r="D563" i="7"/>
  <c r="Z562" i="7"/>
  <c r="Y562" i="7"/>
  <c r="X562" i="7"/>
  <c r="W562" i="7"/>
  <c r="V562" i="7"/>
  <c r="Q562" i="7"/>
  <c r="P562" i="7"/>
  <c r="O562" i="7"/>
  <c r="N562" i="7"/>
  <c r="M562" i="7"/>
  <c r="H562" i="7"/>
  <c r="G562" i="7"/>
  <c r="F562" i="7"/>
  <c r="E562" i="7"/>
  <c r="D562" i="7"/>
  <c r="Z561" i="7"/>
  <c r="Y561" i="7"/>
  <c r="X561" i="7"/>
  <c r="W561" i="7"/>
  <c r="V561" i="7"/>
  <c r="Q561" i="7"/>
  <c r="P561" i="7"/>
  <c r="O561" i="7"/>
  <c r="N561" i="7"/>
  <c r="M561" i="7"/>
  <c r="H561" i="7"/>
  <c r="G561" i="7"/>
  <c r="F561" i="7"/>
  <c r="E561" i="7"/>
  <c r="D561" i="7"/>
  <c r="Z560" i="7"/>
  <c r="Y560" i="7"/>
  <c r="X560" i="7"/>
  <c r="W560" i="7"/>
  <c r="V560" i="7"/>
  <c r="Q560" i="7"/>
  <c r="P560" i="7"/>
  <c r="O560" i="7"/>
  <c r="N560" i="7"/>
  <c r="M560" i="7"/>
  <c r="H560" i="7"/>
  <c r="G560" i="7"/>
  <c r="F560" i="7"/>
  <c r="E560" i="7"/>
  <c r="D560" i="7"/>
  <c r="Z559" i="7"/>
  <c r="Y559" i="7"/>
  <c r="X559" i="7"/>
  <c r="W559" i="7"/>
  <c r="V559" i="7"/>
  <c r="Q559" i="7"/>
  <c r="P559" i="7"/>
  <c r="O559" i="7"/>
  <c r="N559" i="7"/>
  <c r="M559" i="7"/>
  <c r="H559" i="7"/>
  <c r="G559" i="7"/>
  <c r="F559" i="7"/>
  <c r="E559" i="7"/>
  <c r="D559" i="7"/>
  <c r="Z558" i="7"/>
  <c r="Y558" i="7"/>
  <c r="X558" i="7"/>
  <c r="W558" i="7"/>
  <c r="V558" i="7"/>
  <c r="Q558" i="7"/>
  <c r="P558" i="7"/>
  <c r="O558" i="7"/>
  <c r="N558" i="7"/>
  <c r="M558" i="7"/>
  <c r="H558" i="7"/>
  <c r="G558" i="7"/>
  <c r="F558" i="7"/>
  <c r="E558" i="7"/>
  <c r="D558" i="7"/>
  <c r="Z557" i="7"/>
  <c r="Y557" i="7"/>
  <c r="X557" i="7"/>
  <c r="W557" i="7"/>
  <c r="V557" i="7"/>
  <c r="Q557" i="7"/>
  <c r="P557" i="7"/>
  <c r="O557" i="7"/>
  <c r="N557" i="7"/>
  <c r="M557" i="7"/>
  <c r="H557" i="7"/>
  <c r="G557" i="7"/>
  <c r="F557" i="7"/>
  <c r="E557" i="7"/>
  <c r="D557" i="7"/>
  <c r="Z556" i="7"/>
  <c r="Y556" i="7"/>
  <c r="X556" i="7"/>
  <c r="W556" i="7"/>
  <c r="V556" i="7"/>
  <c r="Q556" i="7"/>
  <c r="P556" i="7"/>
  <c r="O556" i="7"/>
  <c r="N556" i="7"/>
  <c r="M556" i="7"/>
  <c r="H556" i="7"/>
  <c r="G556" i="7"/>
  <c r="F556" i="7"/>
  <c r="E556" i="7"/>
  <c r="D556" i="7"/>
  <c r="Z555" i="7"/>
  <c r="Y555" i="7"/>
  <c r="X555" i="7"/>
  <c r="W555" i="7"/>
  <c r="V555" i="7"/>
  <c r="Q555" i="7"/>
  <c r="P555" i="7"/>
  <c r="O555" i="7"/>
  <c r="N555" i="7"/>
  <c r="M555" i="7"/>
  <c r="H555" i="7"/>
  <c r="G555" i="7"/>
  <c r="F555" i="7"/>
  <c r="E555" i="7"/>
  <c r="D555" i="7"/>
  <c r="Z554" i="7"/>
  <c r="Y554" i="7"/>
  <c r="X554" i="7"/>
  <c r="W554" i="7"/>
  <c r="V554" i="7"/>
  <c r="Q554" i="7"/>
  <c r="P554" i="7"/>
  <c r="O554" i="7"/>
  <c r="N554" i="7"/>
  <c r="M554" i="7"/>
  <c r="H554" i="7"/>
  <c r="G554" i="7"/>
  <c r="F554" i="7"/>
  <c r="E554" i="7"/>
  <c r="D554" i="7"/>
  <c r="Z553" i="7"/>
  <c r="Y553" i="7"/>
  <c r="X553" i="7"/>
  <c r="W553" i="7"/>
  <c r="V553" i="7"/>
  <c r="Q553" i="7"/>
  <c r="P553" i="7"/>
  <c r="O553" i="7"/>
  <c r="N553" i="7"/>
  <c r="M553" i="7"/>
  <c r="H553" i="7"/>
  <c r="G553" i="7"/>
  <c r="F553" i="7"/>
  <c r="E553" i="7"/>
  <c r="D553" i="7"/>
  <c r="Z552" i="7"/>
  <c r="Y552" i="7"/>
  <c r="X552" i="7"/>
  <c r="W552" i="7"/>
  <c r="V552" i="7"/>
  <c r="Q552" i="7"/>
  <c r="P552" i="7"/>
  <c r="O552" i="7"/>
  <c r="N552" i="7"/>
  <c r="M552" i="7"/>
  <c r="H552" i="7"/>
  <c r="G552" i="7"/>
  <c r="F552" i="7"/>
  <c r="E552" i="7"/>
  <c r="D552" i="7"/>
  <c r="Z551" i="7"/>
  <c r="Y551" i="7"/>
  <c r="X551" i="7"/>
  <c r="W551" i="7"/>
  <c r="V551" i="7"/>
  <c r="Q551" i="7"/>
  <c r="P551" i="7"/>
  <c r="O551" i="7"/>
  <c r="N551" i="7"/>
  <c r="M551" i="7"/>
  <c r="H551" i="7"/>
  <c r="G551" i="7"/>
  <c r="F551" i="7"/>
  <c r="E551" i="7"/>
  <c r="D551" i="7"/>
  <c r="Z550" i="7"/>
  <c r="Y550" i="7"/>
  <c r="X550" i="7"/>
  <c r="W550" i="7"/>
  <c r="V550" i="7"/>
  <c r="Q550" i="7"/>
  <c r="P550" i="7"/>
  <c r="O550" i="7"/>
  <c r="N550" i="7"/>
  <c r="M550" i="7"/>
  <c r="H550" i="7"/>
  <c r="G550" i="7"/>
  <c r="F550" i="7"/>
  <c r="E550" i="7"/>
  <c r="D550" i="7"/>
  <c r="Z549" i="7"/>
  <c r="Y549" i="7"/>
  <c r="X549" i="7"/>
  <c r="W549" i="7"/>
  <c r="V549" i="7"/>
  <c r="Q549" i="7"/>
  <c r="P549" i="7"/>
  <c r="O549" i="7"/>
  <c r="N549" i="7"/>
  <c r="M549" i="7"/>
  <c r="H549" i="7"/>
  <c r="G549" i="7"/>
  <c r="F549" i="7"/>
  <c r="E549" i="7"/>
  <c r="D549" i="7"/>
  <c r="Z548" i="7"/>
  <c r="Y548" i="7"/>
  <c r="X548" i="7"/>
  <c r="W548" i="7"/>
  <c r="V548" i="7"/>
  <c r="Q548" i="7"/>
  <c r="P548" i="7"/>
  <c r="O548" i="7"/>
  <c r="N548" i="7"/>
  <c r="M548" i="7"/>
  <c r="H548" i="7"/>
  <c r="G548" i="7"/>
  <c r="F548" i="7"/>
  <c r="E548" i="7"/>
  <c r="D548" i="7"/>
  <c r="Z547" i="7"/>
  <c r="Y547" i="7"/>
  <c r="X547" i="7"/>
  <c r="W547" i="7"/>
  <c r="V547" i="7"/>
  <c r="Q547" i="7"/>
  <c r="P547" i="7"/>
  <c r="O547" i="7"/>
  <c r="N547" i="7"/>
  <c r="M547" i="7"/>
  <c r="H547" i="7"/>
  <c r="G547" i="7"/>
  <c r="F547" i="7"/>
  <c r="E547" i="7"/>
  <c r="D547" i="7"/>
  <c r="Z546" i="7"/>
  <c r="Y546" i="7"/>
  <c r="X546" i="7"/>
  <c r="W546" i="7"/>
  <c r="V546" i="7"/>
  <c r="Q546" i="7"/>
  <c r="P546" i="7"/>
  <c r="O546" i="7"/>
  <c r="N546" i="7"/>
  <c r="M546" i="7"/>
  <c r="H546" i="7"/>
  <c r="G546" i="7"/>
  <c r="F546" i="7"/>
  <c r="E546" i="7"/>
  <c r="D546" i="7"/>
  <c r="Z545" i="7"/>
  <c r="Y545" i="7"/>
  <c r="X545" i="7"/>
  <c r="W545" i="7"/>
  <c r="V545" i="7"/>
  <c r="Q545" i="7"/>
  <c r="P545" i="7"/>
  <c r="O545" i="7"/>
  <c r="N545" i="7"/>
  <c r="M545" i="7"/>
  <c r="H545" i="7"/>
  <c r="G545" i="7"/>
  <c r="F545" i="7"/>
  <c r="E545" i="7"/>
  <c r="D545" i="7"/>
  <c r="Z544" i="7"/>
  <c r="Y544" i="7"/>
  <c r="X544" i="7"/>
  <c r="W544" i="7"/>
  <c r="V544" i="7"/>
  <c r="Q544" i="7"/>
  <c r="P544" i="7"/>
  <c r="O544" i="7"/>
  <c r="N544" i="7"/>
  <c r="M544" i="7"/>
  <c r="H544" i="7"/>
  <c r="G544" i="7"/>
  <c r="F544" i="7"/>
  <c r="E544" i="7"/>
  <c r="D544" i="7"/>
  <c r="Z537" i="7"/>
  <c r="Y537" i="7"/>
  <c r="X537" i="7"/>
  <c r="W537" i="7"/>
  <c r="V537" i="7"/>
  <c r="Q537" i="7"/>
  <c r="P537" i="7"/>
  <c r="O537" i="7"/>
  <c r="N537" i="7"/>
  <c r="M537" i="7"/>
  <c r="H537" i="7"/>
  <c r="G537" i="7"/>
  <c r="F537" i="7"/>
  <c r="E537" i="7"/>
  <c r="D537" i="7"/>
  <c r="Z536" i="7"/>
  <c r="Y536" i="7"/>
  <c r="X536" i="7"/>
  <c r="W536" i="7"/>
  <c r="V536" i="7"/>
  <c r="Q536" i="7"/>
  <c r="P536" i="7"/>
  <c r="O536" i="7"/>
  <c r="N536" i="7"/>
  <c r="M536" i="7"/>
  <c r="H536" i="7"/>
  <c r="G536" i="7"/>
  <c r="F536" i="7"/>
  <c r="E536" i="7"/>
  <c r="D536" i="7"/>
  <c r="Z535" i="7"/>
  <c r="Y535" i="7"/>
  <c r="X535" i="7"/>
  <c r="W535" i="7"/>
  <c r="V535" i="7"/>
  <c r="Q535" i="7"/>
  <c r="P535" i="7"/>
  <c r="O535" i="7"/>
  <c r="N535" i="7"/>
  <c r="M535" i="7"/>
  <c r="H535" i="7"/>
  <c r="G535" i="7"/>
  <c r="F535" i="7"/>
  <c r="E535" i="7"/>
  <c r="D535" i="7"/>
  <c r="Z534" i="7"/>
  <c r="Y534" i="7"/>
  <c r="X534" i="7"/>
  <c r="W534" i="7"/>
  <c r="V534" i="7"/>
  <c r="Q534" i="7"/>
  <c r="P534" i="7"/>
  <c r="O534" i="7"/>
  <c r="N534" i="7"/>
  <c r="M534" i="7"/>
  <c r="H534" i="7"/>
  <c r="G534" i="7"/>
  <c r="F534" i="7"/>
  <c r="E534" i="7"/>
  <c r="D534" i="7"/>
  <c r="Z533" i="7"/>
  <c r="Y533" i="7"/>
  <c r="X533" i="7"/>
  <c r="W533" i="7"/>
  <c r="V533" i="7"/>
  <c r="Q533" i="7"/>
  <c r="P533" i="7"/>
  <c r="O533" i="7"/>
  <c r="N533" i="7"/>
  <c r="M533" i="7"/>
  <c r="H533" i="7"/>
  <c r="G533" i="7"/>
  <c r="F533" i="7"/>
  <c r="E533" i="7"/>
  <c r="D533" i="7"/>
  <c r="Z532" i="7"/>
  <c r="Y532" i="7"/>
  <c r="X532" i="7"/>
  <c r="W532" i="7"/>
  <c r="V532" i="7"/>
  <c r="Q532" i="7"/>
  <c r="P532" i="7"/>
  <c r="O532" i="7"/>
  <c r="N532" i="7"/>
  <c r="M532" i="7"/>
  <c r="H532" i="7"/>
  <c r="G532" i="7"/>
  <c r="F532" i="7"/>
  <c r="E532" i="7"/>
  <c r="D532" i="7"/>
  <c r="Z531" i="7"/>
  <c r="Y531" i="7"/>
  <c r="X531" i="7"/>
  <c r="W531" i="7"/>
  <c r="V531" i="7"/>
  <c r="Q531" i="7"/>
  <c r="P531" i="7"/>
  <c r="O531" i="7"/>
  <c r="N531" i="7"/>
  <c r="M531" i="7"/>
  <c r="H531" i="7"/>
  <c r="G531" i="7"/>
  <c r="F531" i="7"/>
  <c r="E531" i="7"/>
  <c r="D531" i="7"/>
  <c r="Z530" i="7"/>
  <c r="Y530" i="7"/>
  <c r="X530" i="7"/>
  <c r="W530" i="7"/>
  <c r="V530" i="7"/>
  <c r="Q530" i="7"/>
  <c r="P530" i="7"/>
  <c r="O530" i="7"/>
  <c r="N530" i="7"/>
  <c r="M530" i="7"/>
  <c r="H530" i="7"/>
  <c r="G530" i="7"/>
  <c r="F530" i="7"/>
  <c r="E530" i="7"/>
  <c r="D530" i="7"/>
  <c r="Z529" i="7"/>
  <c r="Y529" i="7"/>
  <c r="X529" i="7"/>
  <c r="W529" i="7"/>
  <c r="V529" i="7"/>
  <c r="Q529" i="7"/>
  <c r="P529" i="7"/>
  <c r="O529" i="7"/>
  <c r="N529" i="7"/>
  <c r="M529" i="7"/>
  <c r="H529" i="7"/>
  <c r="G529" i="7"/>
  <c r="F529" i="7"/>
  <c r="E529" i="7"/>
  <c r="D529" i="7"/>
  <c r="Z528" i="7"/>
  <c r="Y528" i="7"/>
  <c r="X528" i="7"/>
  <c r="W528" i="7"/>
  <c r="V528" i="7"/>
  <c r="Q528" i="7"/>
  <c r="P528" i="7"/>
  <c r="O528" i="7"/>
  <c r="N528" i="7"/>
  <c r="M528" i="7"/>
  <c r="H528" i="7"/>
  <c r="G528" i="7"/>
  <c r="F528" i="7"/>
  <c r="E528" i="7"/>
  <c r="D528" i="7"/>
  <c r="Z527" i="7"/>
  <c r="Y527" i="7"/>
  <c r="X527" i="7"/>
  <c r="W527" i="7"/>
  <c r="V527" i="7"/>
  <c r="Q527" i="7"/>
  <c r="P527" i="7"/>
  <c r="O527" i="7"/>
  <c r="N527" i="7"/>
  <c r="M527" i="7"/>
  <c r="H527" i="7"/>
  <c r="G527" i="7"/>
  <c r="F527" i="7"/>
  <c r="E527" i="7"/>
  <c r="D527" i="7"/>
  <c r="Z526" i="7"/>
  <c r="Y526" i="7"/>
  <c r="X526" i="7"/>
  <c r="W526" i="7"/>
  <c r="V526" i="7"/>
  <c r="Q526" i="7"/>
  <c r="P526" i="7"/>
  <c r="O526" i="7"/>
  <c r="N526" i="7"/>
  <c r="M526" i="7"/>
  <c r="H526" i="7"/>
  <c r="G526" i="7"/>
  <c r="F526" i="7"/>
  <c r="E526" i="7"/>
  <c r="D526" i="7"/>
  <c r="Z525" i="7"/>
  <c r="Y525" i="7"/>
  <c r="X525" i="7"/>
  <c r="W525" i="7"/>
  <c r="V525" i="7"/>
  <c r="Q525" i="7"/>
  <c r="P525" i="7"/>
  <c r="O525" i="7"/>
  <c r="N525" i="7"/>
  <c r="M525" i="7"/>
  <c r="H525" i="7"/>
  <c r="G525" i="7"/>
  <c r="F525" i="7"/>
  <c r="E525" i="7"/>
  <c r="D525" i="7"/>
  <c r="Z524" i="7"/>
  <c r="Y524" i="7"/>
  <c r="X524" i="7"/>
  <c r="W524" i="7"/>
  <c r="V524" i="7"/>
  <c r="Q524" i="7"/>
  <c r="P524" i="7"/>
  <c r="O524" i="7"/>
  <c r="N524" i="7"/>
  <c r="M524" i="7"/>
  <c r="H524" i="7"/>
  <c r="G524" i="7"/>
  <c r="F524" i="7"/>
  <c r="E524" i="7"/>
  <c r="D524" i="7"/>
  <c r="Z523" i="7"/>
  <c r="Y523" i="7"/>
  <c r="X523" i="7"/>
  <c r="W523" i="7"/>
  <c r="V523" i="7"/>
  <c r="Q523" i="7"/>
  <c r="P523" i="7"/>
  <c r="O523" i="7"/>
  <c r="N523" i="7"/>
  <c r="M523" i="7"/>
  <c r="H523" i="7"/>
  <c r="G523" i="7"/>
  <c r="F523" i="7"/>
  <c r="E523" i="7"/>
  <c r="D523" i="7"/>
  <c r="Z522" i="7"/>
  <c r="Y522" i="7"/>
  <c r="X522" i="7"/>
  <c r="W522" i="7"/>
  <c r="V522" i="7"/>
  <c r="Q522" i="7"/>
  <c r="P522" i="7"/>
  <c r="O522" i="7"/>
  <c r="N522" i="7"/>
  <c r="M522" i="7"/>
  <c r="H522" i="7"/>
  <c r="G522" i="7"/>
  <c r="F522" i="7"/>
  <c r="E522" i="7"/>
  <c r="D522" i="7"/>
  <c r="Z521" i="7"/>
  <c r="Y521" i="7"/>
  <c r="X521" i="7"/>
  <c r="W521" i="7"/>
  <c r="V521" i="7"/>
  <c r="Q521" i="7"/>
  <c r="P521" i="7"/>
  <c r="O521" i="7"/>
  <c r="N521" i="7"/>
  <c r="M521" i="7"/>
  <c r="H521" i="7"/>
  <c r="G521" i="7"/>
  <c r="F521" i="7"/>
  <c r="E521" i="7"/>
  <c r="D521" i="7"/>
  <c r="Z520" i="7"/>
  <c r="Y520" i="7"/>
  <c r="X520" i="7"/>
  <c r="W520" i="7"/>
  <c r="V520" i="7"/>
  <c r="Q520" i="7"/>
  <c r="P520" i="7"/>
  <c r="O520" i="7"/>
  <c r="N520" i="7"/>
  <c r="M520" i="7"/>
  <c r="H520" i="7"/>
  <c r="G520" i="7"/>
  <c r="F520" i="7"/>
  <c r="E520" i="7"/>
  <c r="D520" i="7"/>
  <c r="Z519" i="7"/>
  <c r="Y519" i="7"/>
  <c r="X519" i="7"/>
  <c r="W519" i="7"/>
  <c r="V519" i="7"/>
  <c r="Q519" i="7"/>
  <c r="P519" i="7"/>
  <c r="O519" i="7"/>
  <c r="N519" i="7"/>
  <c r="M519" i="7"/>
  <c r="H519" i="7"/>
  <c r="G519" i="7"/>
  <c r="F519" i="7"/>
  <c r="E519" i="7"/>
  <c r="D519" i="7"/>
  <c r="Z518" i="7"/>
  <c r="Y518" i="7"/>
  <c r="X518" i="7"/>
  <c r="W518" i="7"/>
  <c r="V518" i="7"/>
  <c r="Q518" i="7"/>
  <c r="P518" i="7"/>
  <c r="O518" i="7"/>
  <c r="N518" i="7"/>
  <c r="M518" i="7"/>
  <c r="H518" i="7"/>
  <c r="G518" i="7"/>
  <c r="F518" i="7"/>
  <c r="E518" i="7"/>
  <c r="D518" i="7"/>
  <c r="Z512" i="7"/>
  <c r="Y512" i="7"/>
  <c r="X512" i="7"/>
  <c r="W512" i="7"/>
  <c r="V512" i="7"/>
  <c r="Q512" i="7"/>
  <c r="P512" i="7"/>
  <c r="O512" i="7"/>
  <c r="N512" i="7"/>
  <c r="M512" i="7"/>
  <c r="H512" i="7"/>
  <c r="G512" i="7"/>
  <c r="F512" i="7"/>
  <c r="E512" i="7"/>
  <c r="D512" i="7"/>
  <c r="Z511" i="7"/>
  <c r="Y511" i="7"/>
  <c r="X511" i="7"/>
  <c r="W511" i="7"/>
  <c r="V511" i="7"/>
  <c r="Q511" i="7"/>
  <c r="P511" i="7"/>
  <c r="O511" i="7"/>
  <c r="N511" i="7"/>
  <c r="M511" i="7"/>
  <c r="H511" i="7"/>
  <c r="G511" i="7"/>
  <c r="F511" i="7"/>
  <c r="E511" i="7"/>
  <c r="D511" i="7"/>
  <c r="Z510" i="7"/>
  <c r="Y510" i="7"/>
  <c r="X510" i="7"/>
  <c r="W510" i="7"/>
  <c r="V510" i="7"/>
  <c r="Q510" i="7"/>
  <c r="P510" i="7"/>
  <c r="O510" i="7"/>
  <c r="N510" i="7"/>
  <c r="M510" i="7"/>
  <c r="H510" i="7"/>
  <c r="G510" i="7"/>
  <c r="F510" i="7"/>
  <c r="E510" i="7"/>
  <c r="D510" i="7"/>
  <c r="Z509" i="7"/>
  <c r="Y509" i="7"/>
  <c r="X509" i="7"/>
  <c r="W509" i="7"/>
  <c r="V509" i="7"/>
  <c r="Q509" i="7"/>
  <c r="P509" i="7"/>
  <c r="O509" i="7"/>
  <c r="N509" i="7"/>
  <c r="M509" i="7"/>
  <c r="H509" i="7"/>
  <c r="G509" i="7"/>
  <c r="F509" i="7"/>
  <c r="E509" i="7"/>
  <c r="D509" i="7"/>
  <c r="Z508" i="7"/>
  <c r="Y508" i="7"/>
  <c r="X508" i="7"/>
  <c r="W508" i="7"/>
  <c r="V508" i="7"/>
  <c r="Q508" i="7"/>
  <c r="P508" i="7"/>
  <c r="O508" i="7"/>
  <c r="N508" i="7"/>
  <c r="M508" i="7"/>
  <c r="H508" i="7"/>
  <c r="G508" i="7"/>
  <c r="F508" i="7"/>
  <c r="E508" i="7"/>
  <c r="D508" i="7"/>
  <c r="Z507" i="7"/>
  <c r="Y507" i="7"/>
  <c r="X507" i="7"/>
  <c r="W507" i="7"/>
  <c r="V507" i="7"/>
  <c r="Q507" i="7"/>
  <c r="P507" i="7"/>
  <c r="O507" i="7"/>
  <c r="N507" i="7"/>
  <c r="M507" i="7"/>
  <c r="H507" i="7"/>
  <c r="G507" i="7"/>
  <c r="F507" i="7"/>
  <c r="E507" i="7"/>
  <c r="D507" i="7"/>
  <c r="Z506" i="7"/>
  <c r="Y506" i="7"/>
  <c r="X506" i="7"/>
  <c r="W506" i="7"/>
  <c r="V506" i="7"/>
  <c r="Q506" i="7"/>
  <c r="P506" i="7"/>
  <c r="O506" i="7"/>
  <c r="N506" i="7"/>
  <c r="M506" i="7"/>
  <c r="H506" i="7"/>
  <c r="G506" i="7"/>
  <c r="F506" i="7"/>
  <c r="E506" i="7"/>
  <c r="D506" i="7"/>
  <c r="Z505" i="7"/>
  <c r="Y505" i="7"/>
  <c r="X505" i="7"/>
  <c r="W505" i="7"/>
  <c r="V505" i="7"/>
  <c r="Q505" i="7"/>
  <c r="P505" i="7"/>
  <c r="O505" i="7"/>
  <c r="N505" i="7"/>
  <c r="M505" i="7"/>
  <c r="H505" i="7"/>
  <c r="G505" i="7"/>
  <c r="F505" i="7"/>
  <c r="E505" i="7"/>
  <c r="D505" i="7"/>
  <c r="Z504" i="7"/>
  <c r="Y504" i="7"/>
  <c r="X504" i="7"/>
  <c r="W504" i="7"/>
  <c r="V504" i="7"/>
  <c r="Q504" i="7"/>
  <c r="P504" i="7"/>
  <c r="O504" i="7"/>
  <c r="N504" i="7"/>
  <c r="M504" i="7"/>
  <c r="H504" i="7"/>
  <c r="G504" i="7"/>
  <c r="F504" i="7"/>
  <c r="E504" i="7"/>
  <c r="D504" i="7"/>
  <c r="Z503" i="7"/>
  <c r="Y503" i="7"/>
  <c r="X503" i="7"/>
  <c r="W503" i="7"/>
  <c r="V503" i="7"/>
  <c r="Q503" i="7"/>
  <c r="P503" i="7"/>
  <c r="O503" i="7"/>
  <c r="N503" i="7"/>
  <c r="M503" i="7"/>
  <c r="H503" i="7"/>
  <c r="G503" i="7"/>
  <c r="F503" i="7"/>
  <c r="E503" i="7"/>
  <c r="D503" i="7"/>
  <c r="Z502" i="7"/>
  <c r="Y502" i="7"/>
  <c r="X502" i="7"/>
  <c r="W502" i="7"/>
  <c r="V502" i="7"/>
  <c r="Q502" i="7"/>
  <c r="P502" i="7"/>
  <c r="O502" i="7"/>
  <c r="N502" i="7"/>
  <c r="M502" i="7"/>
  <c r="H502" i="7"/>
  <c r="G502" i="7"/>
  <c r="F502" i="7"/>
  <c r="E502" i="7"/>
  <c r="D502" i="7"/>
  <c r="Z501" i="7"/>
  <c r="Y501" i="7"/>
  <c r="X501" i="7"/>
  <c r="W501" i="7"/>
  <c r="V501" i="7"/>
  <c r="Q501" i="7"/>
  <c r="P501" i="7"/>
  <c r="O501" i="7"/>
  <c r="N501" i="7"/>
  <c r="M501" i="7"/>
  <c r="H501" i="7"/>
  <c r="G501" i="7"/>
  <c r="F501" i="7"/>
  <c r="E501" i="7"/>
  <c r="D501" i="7"/>
  <c r="Z500" i="7"/>
  <c r="Y500" i="7"/>
  <c r="X500" i="7"/>
  <c r="W500" i="7"/>
  <c r="V500" i="7"/>
  <c r="Q500" i="7"/>
  <c r="P500" i="7"/>
  <c r="O500" i="7"/>
  <c r="N500" i="7"/>
  <c r="M500" i="7"/>
  <c r="H500" i="7"/>
  <c r="G500" i="7"/>
  <c r="F500" i="7"/>
  <c r="E500" i="7"/>
  <c r="D500" i="7"/>
  <c r="Z499" i="7"/>
  <c r="Y499" i="7"/>
  <c r="X499" i="7"/>
  <c r="W499" i="7"/>
  <c r="V499" i="7"/>
  <c r="Q499" i="7"/>
  <c r="P499" i="7"/>
  <c r="O499" i="7"/>
  <c r="N499" i="7"/>
  <c r="M499" i="7"/>
  <c r="H499" i="7"/>
  <c r="G499" i="7"/>
  <c r="F499" i="7"/>
  <c r="E499" i="7"/>
  <c r="D499" i="7"/>
  <c r="Z498" i="7"/>
  <c r="Y498" i="7"/>
  <c r="X498" i="7"/>
  <c r="W498" i="7"/>
  <c r="V498" i="7"/>
  <c r="Q498" i="7"/>
  <c r="P498" i="7"/>
  <c r="O498" i="7"/>
  <c r="N498" i="7"/>
  <c r="M498" i="7"/>
  <c r="H498" i="7"/>
  <c r="G498" i="7"/>
  <c r="F498" i="7"/>
  <c r="E498" i="7"/>
  <c r="D498" i="7"/>
  <c r="Z497" i="7"/>
  <c r="Y497" i="7"/>
  <c r="X497" i="7"/>
  <c r="W497" i="7"/>
  <c r="V497" i="7"/>
  <c r="Q497" i="7"/>
  <c r="P497" i="7"/>
  <c r="O497" i="7"/>
  <c r="N497" i="7"/>
  <c r="M497" i="7"/>
  <c r="H497" i="7"/>
  <c r="G497" i="7"/>
  <c r="F497" i="7"/>
  <c r="E497" i="7"/>
  <c r="D497" i="7"/>
  <c r="Z496" i="7"/>
  <c r="Y496" i="7"/>
  <c r="X496" i="7"/>
  <c r="W496" i="7"/>
  <c r="V496" i="7"/>
  <c r="Q496" i="7"/>
  <c r="P496" i="7"/>
  <c r="O496" i="7"/>
  <c r="N496" i="7"/>
  <c r="M496" i="7"/>
  <c r="H496" i="7"/>
  <c r="G496" i="7"/>
  <c r="F496" i="7"/>
  <c r="E496" i="7"/>
  <c r="D496" i="7"/>
  <c r="Z495" i="7"/>
  <c r="Y495" i="7"/>
  <c r="X495" i="7"/>
  <c r="W495" i="7"/>
  <c r="V495" i="7"/>
  <c r="Q495" i="7"/>
  <c r="P495" i="7"/>
  <c r="O495" i="7"/>
  <c r="N495" i="7"/>
  <c r="M495" i="7"/>
  <c r="H495" i="7"/>
  <c r="G495" i="7"/>
  <c r="F495" i="7"/>
  <c r="E495" i="7"/>
  <c r="D495" i="7"/>
  <c r="Z494" i="7"/>
  <c r="Y494" i="7"/>
  <c r="X494" i="7"/>
  <c r="W494" i="7"/>
  <c r="V494" i="7"/>
  <c r="Q494" i="7"/>
  <c r="P494" i="7"/>
  <c r="O494" i="7"/>
  <c r="N494" i="7"/>
  <c r="M494" i="7"/>
  <c r="H494" i="7"/>
  <c r="G494" i="7"/>
  <c r="F494" i="7"/>
  <c r="E494" i="7"/>
  <c r="D494" i="7"/>
  <c r="Z493" i="7"/>
  <c r="Y493" i="7"/>
  <c r="X493" i="7"/>
  <c r="W493" i="7"/>
  <c r="V493" i="7"/>
  <c r="Q493" i="7"/>
  <c r="P493" i="7"/>
  <c r="O493" i="7"/>
  <c r="N493" i="7"/>
  <c r="M493" i="7"/>
  <c r="H493" i="7"/>
  <c r="G493" i="7"/>
  <c r="F493" i="7"/>
  <c r="E493" i="7"/>
  <c r="D493" i="7"/>
  <c r="Z479" i="7"/>
  <c r="Y479" i="7"/>
  <c r="X479" i="7"/>
  <c r="W479" i="7"/>
  <c r="V479" i="7"/>
  <c r="Q479" i="7"/>
  <c r="P479" i="7"/>
  <c r="O479" i="7"/>
  <c r="N479" i="7"/>
  <c r="M479" i="7"/>
  <c r="H479" i="7"/>
  <c r="G479" i="7"/>
  <c r="F479" i="7"/>
  <c r="E479" i="7"/>
  <c r="D479" i="7"/>
  <c r="Z478" i="7"/>
  <c r="Y478" i="7"/>
  <c r="X478" i="7"/>
  <c r="W478" i="7"/>
  <c r="V478" i="7"/>
  <c r="Q478" i="7"/>
  <c r="P478" i="7"/>
  <c r="O478" i="7"/>
  <c r="N478" i="7"/>
  <c r="M478" i="7"/>
  <c r="H478" i="7"/>
  <c r="G478" i="7"/>
  <c r="F478" i="7"/>
  <c r="E478" i="7"/>
  <c r="D478" i="7"/>
  <c r="Z477" i="7"/>
  <c r="Y477" i="7"/>
  <c r="X477" i="7"/>
  <c r="W477" i="7"/>
  <c r="V477" i="7"/>
  <c r="Q477" i="7"/>
  <c r="P477" i="7"/>
  <c r="O477" i="7"/>
  <c r="N477" i="7"/>
  <c r="M477" i="7"/>
  <c r="H477" i="7"/>
  <c r="G477" i="7"/>
  <c r="F477" i="7"/>
  <c r="E477" i="7"/>
  <c r="D477" i="7"/>
  <c r="Z476" i="7"/>
  <c r="Y476" i="7"/>
  <c r="X476" i="7"/>
  <c r="W476" i="7"/>
  <c r="V476" i="7"/>
  <c r="Q476" i="7"/>
  <c r="P476" i="7"/>
  <c r="O476" i="7"/>
  <c r="N476" i="7"/>
  <c r="M476" i="7"/>
  <c r="H476" i="7"/>
  <c r="G476" i="7"/>
  <c r="F476" i="7"/>
  <c r="E476" i="7"/>
  <c r="D476" i="7"/>
  <c r="Z475" i="7"/>
  <c r="Y475" i="7"/>
  <c r="X475" i="7"/>
  <c r="W475" i="7"/>
  <c r="V475" i="7"/>
  <c r="Q475" i="7"/>
  <c r="P475" i="7"/>
  <c r="O475" i="7"/>
  <c r="N475" i="7"/>
  <c r="M475" i="7"/>
  <c r="H475" i="7"/>
  <c r="G475" i="7"/>
  <c r="F475" i="7"/>
  <c r="E475" i="7"/>
  <c r="D475" i="7"/>
  <c r="Z474" i="7"/>
  <c r="Y474" i="7"/>
  <c r="X474" i="7"/>
  <c r="W474" i="7"/>
  <c r="V474" i="7"/>
  <c r="Q474" i="7"/>
  <c r="P474" i="7"/>
  <c r="O474" i="7"/>
  <c r="N474" i="7"/>
  <c r="M474" i="7"/>
  <c r="H474" i="7"/>
  <c r="G474" i="7"/>
  <c r="F474" i="7"/>
  <c r="E474" i="7"/>
  <c r="D474" i="7"/>
  <c r="Z473" i="7"/>
  <c r="Y473" i="7"/>
  <c r="X473" i="7"/>
  <c r="W473" i="7"/>
  <c r="V473" i="7"/>
  <c r="Q473" i="7"/>
  <c r="P473" i="7"/>
  <c r="O473" i="7"/>
  <c r="N473" i="7"/>
  <c r="M473" i="7"/>
  <c r="H473" i="7"/>
  <c r="G473" i="7"/>
  <c r="F473" i="7"/>
  <c r="E473" i="7"/>
  <c r="D473" i="7"/>
  <c r="Z472" i="7"/>
  <c r="Y472" i="7"/>
  <c r="X472" i="7"/>
  <c r="W472" i="7"/>
  <c r="V472" i="7"/>
  <c r="Q472" i="7"/>
  <c r="P472" i="7"/>
  <c r="O472" i="7"/>
  <c r="N472" i="7"/>
  <c r="M472" i="7"/>
  <c r="H472" i="7"/>
  <c r="G472" i="7"/>
  <c r="F472" i="7"/>
  <c r="E472" i="7"/>
  <c r="D472" i="7"/>
  <c r="Z471" i="7"/>
  <c r="Y471" i="7"/>
  <c r="X471" i="7"/>
  <c r="W471" i="7"/>
  <c r="V471" i="7"/>
  <c r="Q471" i="7"/>
  <c r="P471" i="7"/>
  <c r="O471" i="7"/>
  <c r="N471" i="7"/>
  <c r="M471" i="7"/>
  <c r="H471" i="7"/>
  <c r="G471" i="7"/>
  <c r="F471" i="7"/>
  <c r="E471" i="7"/>
  <c r="D471" i="7"/>
  <c r="Z470" i="7"/>
  <c r="Y470" i="7"/>
  <c r="X470" i="7"/>
  <c r="W470" i="7"/>
  <c r="V470" i="7"/>
  <c r="Q470" i="7"/>
  <c r="P470" i="7"/>
  <c r="O470" i="7"/>
  <c r="N470" i="7"/>
  <c r="M470" i="7"/>
  <c r="H470" i="7"/>
  <c r="G470" i="7"/>
  <c r="F470" i="7"/>
  <c r="E470" i="7"/>
  <c r="D470" i="7"/>
  <c r="Z469" i="7"/>
  <c r="Y469" i="7"/>
  <c r="X469" i="7"/>
  <c r="W469" i="7"/>
  <c r="V469" i="7"/>
  <c r="Q469" i="7"/>
  <c r="P469" i="7"/>
  <c r="O469" i="7"/>
  <c r="N469" i="7"/>
  <c r="M469" i="7"/>
  <c r="H469" i="7"/>
  <c r="G469" i="7"/>
  <c r="F469" i="7"/>
  <c r="E469" i="7"/>
  <c r="D469" i="7"/>
  <c r="Z468" i="7"/>
  <c r="Y468" i="7"/>
  <c r="X468" i="7"/>
  <c r="W468" i="7"/>
  <c r="V468" i="7"/>
  <c r="Q468" i="7"/>
  <c r="P468" i="7"/>
  <c r="O468" i="7"/>
  <c r="N468" i="7"/>
  <c r="M468" i="7"/>
  <c r="H468" i="7"/>
  <c r="G468" i="7"/>
  <c r="F468" i="7"/>
  <c r="E468" i="7"/>
  <c r="D468" i="7"/>
  <c r="Z467" i="7"/>
  <c r="Y467" i="7"/>
  <c r="X467" i="7"/>
  <c r="W467" i="7"/>
  <c r="V467" i="7"/>
  <c r="Q467" i="7"/>
  <c r="P467" i="7"/>
  <c r="O467" i="7"/>
  <c r="N467" i="7"/>
  <c r="M467" i="7"/>
  <c r="H467" i="7"/>
  <c r="G467" i="7"/>
  <c r="F467" i="7"/>
  <c r="E467" i="7"/>
  <c r="D467" i="7"/>
  <c r="Z466" i="7"/>
  <c r="Y466" i="7"/>
  <c r="X466" i="7"/>
  <c r="W466" i="7"/>
  <c r="V466" i="7"/>
  <c r="Q466" i="7"/>
  <c r="P466" i="7"/>
  <c r="O466" i="7"/>
  <c r="N466" i="7"/>
  <c r="M466" i="7"/>
  <c r="H466" i="7"/>
  <c r="G466" i="7"/>
  <c r="F466" i="7"/>
  <c r="E466" i="7"/>
  <c r="D466" i="7"/>
  <c r="Z465" i="7"/>
  <c r="Y465" i="7"/>
  <c r="X465" i="7"/>
  <c r="W465" i="7"/>
  <c r="V465" i="7"/>
  <c r="Q465" i="7"/>
  <c r="P465" i="7"/>
  <c r="O465" i="7"/>
  <c r="N465" i="7"/>
  <c r="M465" i="7"/>
  <c r="H465" i="7"/>
  <c r="G465" i="7"/>
  <c r="F465" i="7"/>
  <c r="E465" i="7"/>
  <c r="D465" i="7"/>
  <c r="Z464" i="7"/>
  <c r="Y464" i="7"/>
  <c r="X464" i="7"/>
  <c r="W464" i="7"/>
  <c r="V464" i="7"/>
  <c r="Q464" i="7"/>
  <c r="P464" i="7"/>
  <c r="O464" i="7"/>
  <c r="N464" i="7"/>
  <c r="M464" i="7"/>
  <c r="H464" i="7"/>
  <c r="G464" i="7"/>
  <c r="F464" i="7"/>
  <c r="E464" i="7"/>
  <c r="D464" i="7"/>
  <c r="Z463" i="7"/>
  <c r="Y463" i="7"/>
  <c r="X463" i="7"/>
  <c r="W463" i="7"/>
  <c r="V463" i="7"/>
  <c r="Q463" i="7"/>
  <c r="P463" i="7"/>
  <c r="O463" i="7"/>
  <c r="N463" i="7"/>
  <c r="M463" i="7"/>
  <c r="H463" i="7"/>
  <c r="G463" i="7"/>
  <c r="F463" i="7"/>
  <c r="E463" i="7"/>
  <c r="D463" i="7"/>
  <c r="Z462" i="7"/>
  <c r="Y462" i="7"/>
  <c r="X462" i="7"/>
  <c r="W462" i="7"/>
  <c r="V462" i="7"/>
  <c r="Q462" i="7"/>
  <c r="P462" i="7"/>
  <c r="O462" i="7"/>
  <c r="N462" i="7"/>
  <c r="M462" i="7"/>
  <c r="H462" i="7"/>
  <c r="G462" i="7"/>
  <c r="F462" i="7"/>
  <c r="E462" i="7"/>
  <c r="D462" i="7"/>
  <c r="Z461" i="7"/>
  <c r="Y461" i="7"/>
  <c r="X461" i="7"/>
  <c r="W461" i="7"/>
  <c r="V461" i="7"/>
  <c r="Q461" i="7"/>
  <c r="P461" i="7"/>
  <c r="O461" i="7"/>
  <c r="N461" i="7"/>
  <c r="M461" i="7"/>
  <c r="H461" i="7"/>
  <c r="G461" i="7"/>
  <c r="F461" i="7"/>
  <c r="E461" i="7"/>
  <c r="D461" i="7"/>
  <c r="Z460" i="7"/>
  <c r="Y460" i="7"/>
  <c r="X460" i="7"/>
  <c r="W460" i="7"/>
  <c r="V460" i="7"/>
  <c r="Q460" i="7"/>
  <c r="P460" i="7"/>
  <c r="O460" i="7"/>
  <c r="N460" i="7"/>
  <c r="M460" i="7"/>
  <c r="H460" i="7"/>
  <c r="G460" i="7"/>
  <c r="F460" i="7"/>
  <c r="E460" i="7"/>
  <c r="D460" i="7"/>
  <c r="Z454" i="7"/>
  <c r="Y454" i="7"/>
  <c r="X454" i="7"/>
  <c r="W454" i="7"/>
  <c r="V454" i="7"/>
  <c r="Q454" i="7"/>
  <c r="P454" i="7"/>
  <c r="O454" i="7"/>
  <c r="N454" i="7"/>
  <c r="M454" i="7"/>
  <c r="H454" i="7"/>
  <c r="G454" i="7"/>
  <c r="F454" i="7"/>
  <c r="E454" i="7"/>
  <c r="D454" i="7"/>
  <c r="Z453" i="7"/>
  <c r="Y453" i="7"/>
  <c r="X453" i="7"/>
  <c r="W453" i="7"/>
  <c r="V453" i="7"/>
  <c r="Q453" i="7"/>
  <c r="P453" i="7"/>
  <c r="O453" i="7"/>
  <c r="N453" i="7"/>
  <c r="M453" i="7"/>
  <c r="H453" i="7"/>
  <c r="G453" i="7"/>
  <c r="F453" i="7"/>
  <c r="E453" i="7"/>
  <c r="D453" i="7"/>
  <c r="Z452" i="7"/>
  <c r="Y452" i="7"/>
  <c r="X452" i="7"/>
  <c r="W452" i="7"/>
  <c r="V452" i="7"/>
  <c r="Q452" i="7"/>
  <c r="P452" i="7"/>
  <c r="O452" i="7"/>
  <c r="N452" i="7"/>
  <c r="M452" i="7"/>
  <c r="H452" i="7"/>
  <c r="G452" i="7"/>
  <c r="F452" i="7"/>
  <c r="E452" i="7"/>
  <c r="D452" i="7"/>
  <c r="Z451" i="7"/>
  <c r="Y451" i="7"/>
  <c r="X451" i="7"/>
  <c r="W451" i="7"/>
  <c r="V451" i="7"/>
  <c r="Q451" i="7"/>
  <c r="P451" i="7"/>
  <c r="O451" i="7"/>
  <c r="N451" i="7"/>
  <c r="M451" i="7"/>
  <c r="H451" i="7"/>
  <c r="G451" i="7"/>
  <c r="F451" i="7"/>
  <c r="E451" i="7"/>
  <c r="D451" i="7"/>
  <c r="Z450" i="7"/>
  <c r="Y450" i="7"/>
  <c r="X450" i="7"/>
  <c r="W450" i="7"/>
  <c r="V450" i="7"/>
  <c r="Q450" i="7"/>
  <c r="P450" i="7"/>
  <c r="O450" i="7"/>
  <c r="N450" i="7"/>
  <c r="M450" i="7"/>
  <c r="H450" i="7"/>
  <c r="G450" i="7"/>
  <c r="F450" i="7"/>
  <c r="E450" i="7"/>
  <c r="D450" i="7"/>
  <c r="Z449" i="7"/>
  <c r="Y449" i="7"/>
  <c r="X449" i="7"/>
  <c r="W449" i="7"/>
  <c r="V449" i="7"/>
  <c r="Q449" i="7"/>
  <c r="P449" i="7"/>
  <c r="O449" i="7"/>
  <c r="N449" i="7"/>
  <c r="M449" i="7"/>
  <c r="H449" i="7"/>
  <c r="G449" i="7"/>
  <c r="F449" i="7"/>
  <c r="E449" i="7"/>
  <c r="D449" i="7"/>
  <c r="Z448" i="7"/>
  <c r="Y448" i="7"/>
  <c r="X448" i="7"/>
  <c r="W448" i="7"/>
  <c r="V448" i="7"/>
  <c r="Q448" i="7"/>
  <c r="P448" i="7"/>
  <c r="O448" i="7"/>
  <c r="N448" i="7"/>
  <c r="M448" i="7"/>
  <c r="H448" i="7"/>
  <c r="G448" i="7"/>
  <c r="F448" i="7"/>
  <c r="E448" i="7"/>
  <c r="D448" i="7"/>
  <c r="Z447" i="7"/>
  <c r="Y447" i="7"/>
  <c r="X447" i="7"/>
  <c r="W447" i="7"/>
  <c r="V447" i="7"/>
  <c r="Q447" i="7"/>
  <c r="P447" i="7"/>
  <c r="O447" i="7"/>
  <c r="N447" i="7"/>
  <c r="M447" i="7"/>
  <c r="H447" i="7"/>
  <c r="G447" i="7"/>
  <c r="F447" i="7"/>
  <c r="E447" i="7"/>
  <c r="D447" i="7"/>
  <c r="Z446" i="7"/>
  <c r="Y446" i="7"/>
  <c r="X446" i="7"/>
  <c r="W446" i="7"/>
  <c r="V446" i="7"/>
  <c r="Q446" i="7"/>
  <c r="P446" i="7"/>
  <c r="O446" i="7"/>
  <c r="N446" i="7"/>
  <c r="M446" i="7"/>
  <c r="H446" i="7"/>
  <c r="G446" i="7"/>
  <c r="F446" i="7"/>
  <c r="E446" i="7"/>
  <c r="D446" i="7"/>
  <c r="Z445" i="7"/>
  <c r="Y445" i="7"/>
  <c r="X445" i="7"/>
  <c r="W445" i="7"/>
  <c r="V445" i="7"/>
  <c r="Q445" i="7"/>
  <c r="P445" i="7"/>
  <c r="O445" i="7"/>
  <c r="N445" i="7"/>
  <c r="M445" i="7"/>
  <c r="H445" i="7"/>
  <c r="G445" i="7"/>
  <c r="F445" i="7"/>
  <c r="E445" i="7"/>
  <c r="D445" i="7"/>
  <c r="Z444" i="7"/>
  <c r="Y444" i="7"/>
  <c r="X444" i="7"/>
  <c r="W444" i="7"/>
  <c r="V444" i="7"/>
  <c r="Q444" i="7"/>
  <c r="P444" i="7"/>
  <c r="O444" i="7"/>
  <c r="N444" i="7"/>
  <c r="M444" i="7"/>
  <c r="H444" i="7"/>
  <c r="G444" i="7"/>
  <c r="F444" i="7"/>
  <c r="E444" i="7"/>
  <c r="D444" i="7"/>
  <c r="Z443" i="7"/>
  <c r="Y443" i="7"/>
  <c r="X443" i="7"/>
  <c r="W443" i="7"/>
  <c r="V443" i="7"/>
  <c r="Q443" i="7"/>
  <c r="P443" i="7"/>
  <c r="O443" i="7"/>
  <c r="N443" i="7"/>
  <c r="M443" i="7"/>
  <c r="H443" i="7"/>
  <c r="G443" i="7"/>
  <c r="F443" i="7"/>
  <c r="E443" i="7"/>
  <c r="D443" i="7"/>
  <c r="Z442" i="7"/>
  <c r="Y442" i="7"/>
  <c r="X442" i="7"/>
  <c r="W442" i="7"/>
  <c r="V442" i="7"/>
  <c r="Q442" i="7"/>
  <c r="P442" i="7"/>
  <c r="O442" i="7"/>
  <c r="N442" i="7"/>
  <c r="M442" i="7"/>
  <c r="H442" i="7"/>
  <c r="G442" i="7"/>
  <c r="F442" i="7"/>
  <c r="E442" i="7"/>
  <c r="D442" i="7"/>
  <c r="Z441" i="7"/>
  <c r="Y441" i="7"/>
  <c r="X441" i="7"/>
  <c r="W441" i="7"/>
  <c r="V441" i="7"/>
  <c r="Q441" i="7"/>
  <c r="P441" i="7"/>
  <c r="O441" i="7"/>
  <c r="N441" i="7"/>
  <c r="M441" i="7"/>
  <c r="H441" i="7"/>
  <c r="G441" i="7"/>
  <c r="F441" i="7"/>
  <c r="E441" i="7"/>
  <c r="D441" i="7"/>
  <c r="Z440" i="7"/>
  <c r="Y440" i="7"/>
  <c r="X440" i="7"/>
  <c r="W440" i="7"/>
  <c r="V440" i="7"/>
  <c r="Q440" i="7"/>
  <c r="P440" i="7"/>
  <c r="O440" i="7"/>
  <c r="N440" i="7"/>
  <c r="M440" i="7"/>
  <c r="H440" i="7"/>
  <c r="G440" i="7"/>
  <c r="F440" i="7"/>
  <c r="E440" i="7"/>
  <c r="D440" i="7"/>
  <c r="Z439" i="7"/>
  <c r="Y439" i="7"/>
  <c r="X439" i="7"/>
  <c r="W439" i="7"/>
  <c r="V439" i="7"/>
  <c r="Q439" i="7"/>
  <c r="P439" i="7"/>
  <c r="O439" i="7"/>
  <c r="N439" i="7"/>
  <c r="M439" i="7"/>
  <c r="H439" i="7"/>
  <c r="G439" i="7"/>
  <c r="F439" i="7"/>
  <c r="E439" i="7"/>
  <c r="D439" i="7"/>
  <c r="Z438" i="7"/>
  <c r="Y438" i="7"/>
  <c r="X438" i="7"/>
  <c r="W438" i="7"/>
  <c r="V438" i="7"/>
  <c r="Q438" i="7"/>
  <c r="P438" i="7"/>
  <c r="O438" i="7"/>
  <c r="N438" i="7"/>
  <c r="M438" i="7"/>
  <c r="H438" i="7"/>
  <c r="G438" i="7"/>
  <c r="F438" i="7"/>
  <c r="E438" i="7"/>
  <c r="D438" i="7"/>
  <c r="Z437" i="7"/>
  <c r="Y437" i="7"/>
  <c r="X437" i="7"/>
  <c r="W437" i="7"/>
  <c r="V437" i="7"/>
  <c r="Q437" i="7"/>
  <c r="P437" i="7"/>
  <c r="O437" i="7"/>
  <c r="N437" i="7"/>
  <c r="M437" i="7"/>
  <c r="H437" i="7"/>
  <c r="G437" i="7"/>
  <c r="F437" i="7"/>
  <c r="E437" i="7"/>
  <c r="D437" i="7"/>
  <c r="Z436" i="7"/>
  <c r="Y436" i="7"/>
  <c r="X436" i="7"/>
  <c r="W436" i="7"/>
  <c r="V436" i="7"/>
  <c r="Q436" i="7"/>
  <c r="P436" i="7"/>
  <c r="O436" i="7"/>
  <c r="N436" i="7"/>
  <c r="M436" i="7"/>
  <c r="H436" i="7"/>
  <c r="G436" i="7"/>
  <c r="F436" i="7"/>
  <c r="E436" i="7"/>
  <c r="D436" i="7"/>
  <c r="Z435" i="7"/>
  <c r="Y435" i="7"/>
  <c r="X435" i="7"/>
  <c r="W435" i="7"/>
  <c r="V435" i="7"/>
  <c r="Q435" i="7"/>
  <c r="P435" i="7"/>
  <c r="O435" i="7"/>
  <c r="N435" i="7"/>
  <c r="M435" i="7"/>
  <c r="H435" i="7"/>
  <c r="G435" i="7"/>
  <c r="F435" i="7"/>
  <c r="E435" i="7"/>
  <c r="D435" i="7"/>
  <c r="Z421" i="7"/>
  <c r="Y421" i="7"/>
  <c r="X421" i="7"/>
  <c r="W421" i="7"/>
  <c r="V421" i="7"/>
  <c r="Q421" i="7"/>
  <c r="P421" i="7"/>
  <c r="O421" i="7"/>
  <c r="N421" i="7"/>
  <c r="M421" i="7"/>
  <c r="H421" i="7"/>
  <c r="G421" i="7"/>
  <c r="F421" i="7"/>
  <c r="E421" i="7"/>
  <c r="D421" i="7"/>
  <c r="Z420" i="7"/>
  <c r="Y420" i="7"/>
  <c r="X420" i="7"/>
  <c r="W420" i="7"/>
  <c r="V420" i="7"/>
  <c r="Q420" i="7"/>
  <c r="P420" i="7"/>
  <c r="O420" i="7"/>
  <c r="N420" i="7"/>
  <c r="M420" i="7"/>
  <c r="H420" i="7"/>
  <c r="G420" i="7"/>
  <c r="F420" i="7"/>
  <c r="E420" i="7"/>
  <c r="D420" i="7"/>
  <c r="Z419" i="7"/>
  <c r="Y419" i="7"/>
  <c r="X419" i="7"/>
  <c r="W419" i="7"/>
  <c r="V419" i="7"/>
  <c r="Q419" i="7"/>
  <c r="P419" i="7"/>
  <c r="O419" i="7"/>
  <c r="N419" i="7"/>
  <c r="M419" i="7"/>
  <c r="H419" i="7"/>
  <c r="G419" i="7"/>
  <c r="F419" i="7"/>
  <c r="E419" i="7"/>
  <c r="D419" i="7"/>
  <c r="Z418" i="7"/>
  <c r="Y418" i="7"/>
  <c r="X418" i="7"/>
  <c r="W418" i="7"/>
  <c r="V418" i="7"/>
  <c r="Q418" i="7"/>
  <c r="P418" i="7"/>
  <c r="O418" i="7"/>
  <c r="N418" i="7"/>
  <c r="M418" i="7"/>
  <c r="H418" i="7"/>
  <c r="G418" i="7"/>
  <c r="F418" i="7"/>
  <c r="E418" i="7"/>
  <c r="D418" i="7"/>
  <c r="Z417" i="7"/>
  <c r="Y417" i="7"/>
  <c r="X417" i="7"/>
  <c r="W417" i="7"/>
  <c r="V417" i="7"/>
  <c r="Q417" i="7"/>
  <c r="P417" i="7"/>
  <c r="O417" i="7"/>
  <c r="N417" i="7"/>
  <c r="M417" i="7"/>
  <c r="H417" i="7"/>
  <c r="G417" i="7"/>
  <c r="F417" i="7"/>
  <c r="E417" i="7"/>
  <c r="D417" i="7"/>
  <c r="Z416" i="7"/>
  <c r="Y416" i="7"/>
  <c r="X416" i="7"/>
  <c r="W416" i="7"/>
  <c r="V416" i="7"/>
  <c r="Q416" i="7"/>
  <c r="P416" i="7"/>
  <c r="O416" i="7"/>
  <c r="N416" i="7"/>
  <c r="M416" i="7"/>
  <c r="H416" i="7"/>
  <c r="G416" i="7"/>
  <c r="F416" i="7"/>
  <c r="E416" i="7"/>
  <c r="D416" i="7"/>
  <c r="Z415" i="7"/>
  <c r="Y415" i="7"/>
  <c r="X415" i="7"/>
  <c r="W415" i="7"/>
  <c r="V415" i="7"/>
  <c r="Q415" i="7"/>
  <c r="P415" i="7"/>
  <c r="O415" i="7"/>
  <c r="N415" i="7"/>
  <c r="M415" i="7"/>
  <c r="H415" i="7"/>
  <c r="G415" i="7"/>
  <c r="F415" i="7"/>
  <c r="E415" i="7"/>
  <c r="D415" i="7"/>
  <c r="Z414" i="7"/>
  <c r="Y414" i="7"/>
  <c r="X414" i="7"/>
  <c r="W414" i="7"/>
  <c r="V414" i="7"/>
  <c r="Q414" i="7"/>
  <c r="P414" i="7"/>
  <c r="O414" i="7"/>
  <c r="N414" i="7"/>
  <c r="M414" i="7"/>
  <c r="H414" i="7"/>
  <c r="G414" i="7"/>
  <c r="F414" i="7"/>
  <c r="E414" i="7"/>
  <c r="D414" i="7"/>
  <c r="Z413" i="7"/>
  <c r="Y413" i="7"/>
  <c r="X413" i="7"/>
  <c r="W413" i="7"/>
  <c r="V413" i="7"/>
  <c r="Q413" i="7"/>
  <c r="P413" i="7"/>
  <c r="O413" i="7"/>
  <c r="N413" i="7"/>
  <c r="M413" i="7"/>
  <c r="H413" i="7"/>
  <c r="G413" i="7"/>
  <c r="F413" i="7"/>
  <c r="E413" i="7"/>
  <c r="D413" i="7"/>
  <c r="Z412" i="7"/>
  <c r="Y412" i="7"/>
  <c r="X412" i="7"/>
  <c r="W412" i="7"/>
  <c r="V412" i="7"/>
  <c r="Q412" i="7"/>
  <c r="P412" i="7"/>
  <c r="O412" i="7"/>
  <c r="N412" i="7"/>
  <c r="M412" i="7"/>
  <c r="H412" i="7"/>
  <c r="G412" i="7"/>
  <c r="F412" i="7"/>
  <c r="E412" i="7"/>
  <c r="D412" i="7"/>
  <c r="Z411" i="7"/>
  <c r="Y411" i="7"/>
  <c r="X411" i="7"/>
  <c r="W411" i="7"/>
  <c r="V411" i="7"/>
  <c r="Q411" i="7"/>
  <c r="P411" i="7"/>
  <c r="O411" i="7"/>
  <c r="N411" i="7"/>
  <c r="M411" i="7"/>
  <c r="H411" i="7"/>
  <c r="G411" i="7"/>
  <c r="F411" i="7"/>
  <c r="E411" i="7"/>
  <c r="D411" i="7"/>
  <c r="Z410" i="7"/>
  <c r="Y410" i="7"/>
  <c r="X410" i="7"/>
  <c r="W410" i="7"/>
  <c r="V410" i="7"/>
  <c r="Q410" i="7"/>
  <c r="P410" i="7"/>
  <c r="O410" i="7"/>
  <c r="N410" i="7"/>
  <c r="M410" i="7"/>
  <c r="H410" i="7"/>
  <c r="G410" i="7"/>
  <c r="F410" i="7"/>
  <c r="E410" i="7"/>
  <c r="D410" i="7"/>
  <c r="Z409" i="7"/>
  <c r="Y409" i="7"/>
  <c r="X409" i="7"/>
  <c r="W409" i="7"/>
  <c r="V409" i="7"/>
  <c r="Q409" i="7"/>
  <c r="P409" i="7"/>
  <c r="O409" i="7"/>
  <c r="N409" i="7"/>
  <c r="M409" i="7"/>
  <c r="H409" i="7"/>
  <c r="G409" i="7"/>
  <c r="F409" i="7"/>
  <c r="E409" i="7"/>
  <c r="D409" i="7"/>
  <c r="Z408" i="7"/>
  <c r="Y408" i="7"/>
  <c r="X408" i="7"/>
  <c r="W408" i="7"/>
  <c r="V408" i="7"/>
  <c r="Q408" i="7"/>
  <c r="P408" i="7"/>
  <c r="O408" i="7"/>
  <c r="N408" i="7"/>
  <c r="M408" i="7"/>
  <c r="H408" i="7"/>
  <c r="G408" i="7"/>
  <c r="F408" i="7"/>
  <c r="E408" i="7"/>
  <c r="D408" i="7"/>
  <c r="Z407" i="7"/>
  <c r="Y407" i="7"/>
  <c r="X407" i="7"/>
  <c r="W407" i="7"/>
  <c r="V407" i="7"/>
  <c r="Q407" i="7"/>
  <c r="P407" i="7"/>
  <c r="O407" i="7"/>
  <c r="N407" i="7"/>
  <c r="M407" i="7"/>
  <c r="H407" i="7"/>
  <c r="G407" i="7"/>
  <c r="F407" i="7"/>
  <c r="E407" i="7"/>
  <c r="D407" i="7"/>
  <c r="Z406" i="7"/>
  <c r="Y406" i="7"/>
  <c r="X406" i="7"/>
  <c r="W406" i="7"/>
  <c r="V406" i="7"/>
  <c r="Q406" i="7"/>
  <c r="P406" i="7"/>
  <c r="O406" i="7"/>
  <c r="N406" i="7"/>
  <c r="M406" i="7"/>
  <c r="H406" i="7"/>
  <c r="G406" i="7"/>
  <c r="F406" i="7"/>
  <c r="E406" i="7"/>
  <c r="D406" i="7"/>
  <c r="Z405" i="7"/>
  <c r="Y405" i="7"/>
  <c r="X405" i="7"/>
  <c r="W405" i="7"/>
  <c r="V405" i="7"/>
  <c r="Q405" i="7"/>
  <c r="P405" i="7"/>
  <c r="O405" i="7"/>
  <c r="N405" i="7"/>
  <c r="M405" i="7"/>
  <c r="H405" i="7"/>
  <c r="G405" i="7"/>
  <c r="F405" i="7"/>
  <c r="E405" i="7"/>
  <c r="D405" i="7"/>
  <c r="Z404" i="7"/>
  <c r="Y404" i="7"/>
  <c r="X404" i="7"/>
  <c r="W404" i="7"/>
  <c r="V404" i="7"/>
  <c r="Q404" i="7"/>
  <c r="P404" i="7"/>
  <c r="O404" i="7"/>
  <c r="N404" i="7"/>
  <c r="M404" i="7"/>
  <c r="H404" i="7"/>
  <c r="G404" i="7"/>
  <c r="F404" i="7"/>
  <c r="E404" i="7"/>
  <c r="D404" i="7"/>
  <c r="Z403" i="7"/>
  <c r="Y403" i="7"/>
  <c r="X403" i="7"/>
  <c r="W403" i="7"/>
  <c r="V403" i="7"/>
  <c r="Q403" i="7"/>
  <c r="P403" i="7"/>
  <c r="O403" i="7"/>
  <c r="N403" i="7"/>
  <c r="M403" i="7"/>
  <c r="H403" i="7"/>
  <c r="G403" i="7"/>
  <c r="F403" i="7"/>
  <c r="E403" i="7"/>
  <c r="D403" i="7"/>
  <c r="Z402" i="7"/>
  <c r="Y402" i="7"/>
  <c r="X402" i="7"/>
  <c r="W402" i="7"/>
  <c r="V402" i="7"/>
  <c r="Q402" i="7"/>
  <c r="P402" i="7"/>
  <c r="O402" i="7"/>
  <c r="N402" i="7"/>
  <c r="M402" i="7"/>
  <c r="H402" i="7"/>
  <c r="G402" i="7"/>
  <c r="F402" i="7"/>
  <c r="E402" i="7"/>
  <c r="D402" i="7"/>
  <c r="Z396" i="7"/>
  <c r="Y396" i="7"/>
  <c r="X396" i="7"/>
  <c r="W396" i="7"/>
  <c r="V396" i="7"/>
  <c r="Q396" i="7"/>
  <c r="P396" i="7"/>
  <c r="O396" i="7"/>
  <c r="N396" i="7"/>
  <c r="M396" i="7"/>
  <c r="H396" i="7"/>
  <c r="G396" i="7"/>
  <c r="F396" i="7"/>
  <c r="E396" i="7"/>
  <c r="D396" i="7"/>
  <c r="Z395" i="7"/>
  <c r="Y395" i="7"/>
  <c r="X395" i="7"/>
  <c r="W395" i="7"/>
  <c r="V395" i="7"/>
  <c r="Q395" i="7"/>
  <c r="P395" i="7"/>
  <c r="O395" i="7"/>
  <c r="N395" i="7"/>
  <c r="M395" i="7"/>
  <c r="H395" i="7"/>
  <c r="G395" i="7"/>
  <c r="F395" i="7"/>
  <c r="E395" i="7"/>
  <c r="D395" i="7"/>
  <c r="Z394" i="7"/>
  <c r="Y394" i="7"/>
  <c r="X394" i="7"/>
  <c r="W394" i="7"/>
  <c r="V394" i="7"/>
  <c r="Q394" i="7"/>
  <c r="P394" i="7"/>
  <c r="O394" i="7"/>
  <c r="N394" i="7"/>
  <c r="M394" i="7"/>
  <c r="H394" i="7"/>
  <c r="G394" i="7"/>
  <c r="F394" i="7"/>
  <c r="E394" i="7"/>
  <c r="D394" i="7"/>
  <c r="Z393" i="7"/>
  <c r="Y393" i="7"/>
  <c r="X393" i="7"/>
  <c r="W393" i="7"/>
  <c r="V393" i="7"/>
  <c r="Q393" i="7"/>
  <c r="P393" i="7"/>
  <c r="O393" i="7"/>
  <c r="N393" i="7"/>
  <c r="M393" i="7"/>
  <c r="H393" i="7"/>
  <c r="G393" i="7"/>
  <c r="F393" i="7"/>
  <c r="E393" i="7"/>
  <c r="D393" i="7"/>
  <c r="Z392" i="7"/>
  <c r="Y392" i="7"/>
  <c r="X392" i="7"/>
  <c r="W392" i="7"/>
  <c r="V392" i="7"/>
  <c r="Q392" i="7"/>
  <c r="P392" i="7"/>
  <c r="O392" i="7"/>
  <c r="N392" i="7"/>
  <c r="M392" i="7"/>
  <c r="H392" i="7"/>
  <c r="G392" i="7"/>
  <c r="F392" i="7"/>
  <c r="E392" i="7"/>
  <c r="D392" i="7"/>
  <c r="Z391" i="7"/>
  <c r="Y391" i="7"/>
  <c r="X391" i="7"/>
  <c r="W391" i="7"/>
  <c r="V391" i="7"/>
  <c r="Q391" i="7"/>
  <c r="P391" i="7"/>
  <c r="O391" i="7"/>
  <c r="N391" i="7"/>
  <c r="M391" i="7"/>
  <c r="H391" i="7"/>
  <c r="G391" i="7"/>
  <c r="F391" i="7"/>
  <c r="E391" i="7"/>
  <c r="D391" i="7"/>
  <c r="Z390" i="7"/>
  <c r="Y390" i="7"/>
  <c r="X390" i="7"/>
  <c r="W390" i="7"/>
  <c r="V390" i="7"/>
  <c r="Q390" i="7"/>
  <c r="P390" i="7"/>
  <c r="O390" i="7"/>
  <c r="N390" i="7"/>
  <c r="M390" i="7"/>
  <c r="H390" i="7"/>
  <c r="G390" i="7"/>
  <c r="F390" i="7"/>
  <c r="E390" i="7"/>
  <c r="D390" i="7"/>
  <c r="Z389" i="7"/>
  <c r="Y389" i="7"/>
  <c r="X389" i="7"/>
  <c r="W389" i="7"/>
  <c r="V389" i="7"/>
  <c r="Q389" i="7"/>
  <c r="P389" i="7"/>
  <c r="O389" i="7"/>
  <c r="N389" i="7"/>
  <c r="M389" i="7"/>
  <c r="H389" i="7"/>
  <c r="G389" i="7"/>
  <c r="F389" i="7"/>
  <c r="E389" i="7"/>
  <c r="D389" i="7"/>
  <c r="Z388" i="7"/>
  <c r="Y388" i="7"/>
  <c r="X388" i="7"/>
  <c r="W388" i="7"/>
  <c r="V388" i="7"/>
  <c r="Q388" i="7"/>
  <c r="P388" i="7"/>
  <c r="O388" i="7"/>
  <c r="N388" i="7"/>
  <c r="M388" i="7"/>
  <c r="H388" i="7"/>
  <c r="G388" i="7"/>
  <c r="F388" i="7"/>
  <c r="E388" i="7"/>
  <c r="D388" i="7"/>
  <c r="Z387" i="7"/>
  <c r="Y387" i="7"/>
  <c r="X387" i="7"/>
  <c r="W387" i="7"/>
  <c r="V387" i="7"/>
  <c r="Q387" i="7"/>
  <c r="P387" i="7"/>
  <c r="O387" i="7"/>
  <c r="N387" i="7"/>
  <c r="M387" i="7"/>
  <c r="H387" i="7"/>
  <c r="G387" i="7"/>
  <c r="F387" i="7"/>
  <c r="E387" i="7"/>
  <c r="D387" i="7"/>
  <c r="Z386" i="7"/>
  <c r="Y386" i="7"/>
  <c r="X386" i="7"/>
  <c r="W386" i="7"/>
  <c r="V386" i="7"/>
  <c r="Q386" i="7"/>
  <c r="P386" i="7"/>
  <c r="O386" i="7"/>
  <c r="N386" i="7"/>
  <c r="M386" i="7"/>
  <c r="H386" i="7"/>
  <c r="G386" i="7"/>
  <c r="F386" i="7"/>
  <c r="E386" i="7"/>
  <c r="D386" i="7"/>
  <c r="Z385" i="7"/>
  <c r="Y385" i="7"/>
  <c r="X385" i="7"/>
  <c r="W385" i="7"/>
  <c r="V385" i="7"/>
  <c r="Q385" i="7"/>
  <c r="P385" i="7"/>
  <c r="O385" i="7"/>
  <c r="N385" i="7"/>
  <c r="M385" i="7"/>
  <c r="H385" i="7"/>
  <c r="G385" i="7"/>
  <c r="F385" i="7"/>
  <c r="E385" i="7"/>
  <c r="D385" i="7"/>
  <c r="Z384" i="7"/>
  <c r="Y384" i="7"/>
  <c r="X384" i="7"/>
  <c r="W384" i="7"/>
  <c r="V384" i="7"/>
  <c r="Q384" i="7"/>
  <c r="P384" i="7"/>
  <c r="O384" i="7"/>
  <c r="N384" i="7"/>
  <c r="M384" i="7"/>
  <c r="H384" i="7"/>
  <c r="G384" i="7"/>
  <c r="F384" i="7"/>
  <c r="E384" i="7"/>
  <c r="D384" i="7"/>
  <c r="Z383" i="7"/>
  <c r="Y383" i="7"/>
  <c r="X383" i="7"/>
  <c r="W383" i="7"/>
  <c r="V383" i="7"/>
  <c r="Q383" i="7"/>
  <c r="P383" i="7"/>
  <c r="O383" i="7"/>
  <c r="N383" i="7"/>
  <c r="M383" i="7"/>
  <c r="H383" i="7"/>
  <c r="G383" i="7"/>
  <c r="F383" i="7"/>
  <c r="E383" i="7"/>
  <c r="D383" i="7"/>
  <c r="Z382" i="7"/>
  <c r="Y382" i="7"/>
  <c r="X382" i="7"/>
  <c r="W382" i="7"/>
  <c r="V382" i="7"/>
  <c r="Q382" i="7"/>
  <c r="P382" i="7"/>
  <c r="O382" i="7"/>
  <c r="N382" i="7"/>
  <c r="M382" i="7"/>
  <c r="H382" i="7"/>
  <c r="G382" i="7"/>
  <c r="F382" i="7"/>
  <c r="E382" i="7"/>
  <c r="D382" i="7"/>
  <c r="Z381" i="7"/>
  <c r="Y381" i="7"/>
  <c r="X381" i="7"/>
  <c r="W381" i="7"/>
  <c r="V381" i="7"/>
  <c r="Q381" i="7"/>
  <c r="P381" i="7"/>
  <c r="O381" i="7"/>
  <c r="N381" i="7"/>
  <c r="M381" i="7"/>
  <c r="H381" i="7"/>
  <c r="G381" i="7"/>
  <c r="F381" i="7"/>
  <c r="E381" i="7"/>
  <c r="D381" i="7"/>
  <c r="Z380" i="7"/>
  <c r="Y380" i="7"/>
  <c r="X380" i="7"/>
  <c r="W380" i="7"/>
  <c r="V380" i="7"/>
  <c r="Q380" i="7"/>
  <c r="P380" i="7"/>
  <c r="O380" i="7"/>
  <c r="N380" i="7"/>
  <c r="M380" i="7"/>
  <c r="H380" i="7"/>
  <c r="G380" i="7"/>
  <c r="F380" i="7"/>
  <c r="E380" i="7"/>
  <c r="D380" i="7"/>
  <c r="Z379" i="7"/>
  <c r="Y379" i="7"/>
  <c r="X379" i="7"/>
  <c r="W379" i="7"/>
  <c r="V379" i="7"/>
  <c r="Q379" i="7"/>
  <c r="P379" i="7"/>
  <c r="O379" i="7"/>
  <c r="N379" i="7"/>
  <c r="M379" i="7"/>
  <c r="H379" i="7"/>
  <c r="G379" i="7"/>
  <c r="F379" i="7"/>
  <c r="E379" i="7"/>
  <c r="D379" i="7"/>
  <c r="Z378" i="7"/>
  <c r="Y378" i="7"/>
  <c r="X378" i="7"/>
  <c r="W378" i="7"/>
  <c r="V378" i="7"/>
  <c r="Q378" i="7"/>
  <c r="P378" i="7"/>
  <c r="O378" i="7"/>
  <c r="N378" i="7"/>
  <c r="M378" i="7"/>
  <c r="H378" i="7"/>
  <c r="G378" i="7"/>
  <c r="F378" i="7"/>
  <c r="E378" i="7"/>
  <c r="D378" i="7"/>
  <c r="Z377" i="7"/>
  <c r="Y377" i="7"/>
  <c r="X377" i="7"/>
  <c r="W377" i="7"/>
  <c r="V377" i="7"/>
  <c r="Q377" i="7"/>
  <c r="P377" i="7"/>
  <c r="O377" i="7"/>
  <c r="N377" i="7"/>
  <c r="M377" i="7"/>
  <c r="H377" i="7"/>
  <c r="G377" i="7"/>
  <c r="F377" i="7"/>
  <c r="E377" i="7"/>
  <c r="D377" i="7"/>
  <c r="Z363" i="7"/>
  <c r="Y363" i="7"/>
  <c r="X363" i="7"/>
  <c r="W363" i="7"/>
  <c r="V363" i="7"/>
  <c r="Q363" i="7"/>
  <c r="P363" i="7"/>
  <c r="O363" i="7"/>
  <c r="N363" i="7"/>
  <c r="M363" i="7"/>
  <c r="H363" i="7"/>
  <c r="G363" i="7"/>
  <c r="F363" i="7"/>
  <c r="E363" i="7"/>
  <c r="D363" i="7"/>
  <c r="Z362" i="7"/>
  <c r="Y362" i="7"/>
  <c r="X362" i="7"/>
  <c r="W362" i="7"/>
  <c r="V362" i="7"/>
  <c r="Q362" i="7"/>
  <c r="P362" i="7"/>
  <c r="O362" i="7"/>
  <c r="N362" i="7"/>
  <c r="M362" i="7"/>
  <c r="H362" i="7"/>
  <c r="G362" i="7"/>
  <c r="F362" i="7"/>
  <c r="E362" i="7"/>
  <c r="D362" i="7"/>
  <c r="Z361" i="7"/>
  <c r="Y361" i="7"/>
  <c r="X361" i="7"/>
  <c r="W361" i="7"/>
  <c r="V361" i="7"/>
  <c r="Q361" i="7"/>
  <c r="P361" i="7"/>
  <c r="O361" i="7"/>
  <c r="N361" i="7"/>
  <c r="M361" i="7"/>
  <c r="H361" i="7"/>
  <c r="G361" i="7"/>
  <c r="F361" i="7"/>
  <c r="E361" i="7"/>
  <c r="D361" i="7"/>
  <c r="Z360" i="7"/>
  <c r="Y360" i="7"/>
  <c r="X360" i="7"/>
  <c r="W360" i="7"/>
  <c r="V360" i="7"/>
  <c r="Q360" i="7"/>
  <c r="P360" i="7"/>
  <c r="O360" i="7"/>
  <c r="N360" i="7"/>
  <c r="M360" i="7"/>
  <c r="H360" i="7"/>
  <c r="G360" i="7"/>
  <c r="F360" i="7"/>
  <c r="E360" i="7"/>
  <c r="D360" i="7"/>
  <c r="Z359" i="7"/>
  <c r="Y359" i="7"/>
  <c r="X359" i="7"/>
  <c r="W359" i="7"/>
  <c r="V359" i="7"/>
  <c r="Q359" i="7"/>
  <c r="P359" i="7"/>
  <c r="O359" i="7"/>
  <c r="N359" i="7"/>
  <c r="M359" i="7"/>
  <c r="H359" i="7"/>
  <c r="G359" i="7"/>
  <c r="F359" i="7"/>
  <c r="E359" i="7"/>
  <c r="D359" i="7"/>
  <c r="Z358" i="7"/>
  <c r="Y358" i="7"/>
  <c r="X358" i="7"/>
  <c r="W358" i="7"/>
  <c r="V358" i="7"/>
  <c r="Q358" i="7"/>
  <c r="P358" i="7"/>
  <c r="O358" i="7"/>
  <c r="N358" i="7"/>
  <c r="M358" i="7"/>
  <c r="H358" i="7"/>
  <c r="G358" i="7"/>
  <c r="F358" i="7"/>
  <c r="E358" i="7"/>
  <c r="D358" i="7"/>
  <c r="Z357" i="7"/>
  <c r="Y357" i="7"/>
  <c r="X357" i="7"/>
  <c r="W357" i="7"/>
  <c r="V357" i="7"/>
  <c r="Q357" i="7"/>
  <c r="P357" i="7"/>
  <c r="O357" i="7"/>
  <c r="N357" i="7"/>
  <c r="M357" i="7"/>
  <c r="H357" i="7"/>
  <c r="G357" i="7"/>
  <c r="F357" i="7"/>
  <c r="E357" i="7"/>
  <c r="D357" i="7"/>
  <c r="Z356" i="7"/>
  <c r="Y356" i="7"/>
  <c r="X356" i="7"/>
  <c r="W356" i="7"/>
  <c r="V356" i="7"/>
  <c r="Q356" i="7"/>
  <c r="P356" i="7"/>
  <c r="O356" i="7"/>
  <c r="N356" i="7"/>
  <c r="M356" i="7"/>
  <c r="H356" i="7"/>
  <c r="G356" i="7"/>
  <c r="F356" i="7"/>
  <c r="E356" i="7"/>
  <c r="D356" i="7"/>
  <c r="Z355" i="7"/>
  <c r="Y355" i="7"/>
  <c r="X355" i="7"/>
  <c r="W355" i="7"/>
  <c r="V355" i="7"/>
  <c r="Q355" i="7"/>
  <c r="P355" i="7"/>
  <c r="O355" i="7"/>
  <c r="N355" i="7"/>
  <c r="M355" i="7"/>
  <c r="H355" i="7"/>
  <c r="G355" i="7"/>
  <c r="F355" i="7"/>
  <c r="E355" i="7"/>
  <c r="D355" i="7"/>
  <c r="Z354" i="7"/>
  <c r="Y354" i="7"/>
  <c r="X354" i="7"/>
  <c r="W354" i="7"/>
  <c r="V354" i="7"/>
  <c r="Q354" i="7"/>
  <c r="P354" i="7"/>
  <c r="O354" i="7"/>
  <c r="N354" i="7"/>
  <c r="M354" i="7"/>
  <c r="H354" i="7"/>
  <c r="G354" i="7"/>
  <c r="F354" i="7"/>
  <c r="E354" i="7"/>
  <c r="D354" i="7"/>
  <c r="Z353" i="7"/>
  <c r="Y353" i="7"/>
  <c r="X353" i="7"/>
  <c r="W353" i="7"/>
  <c r="V353" i="7"/>
  <c r="Q353" i="7"/>
  <c r="P353" i="7"/>
  <c r="O353" i="7"/>
  <c r="N353" i="7"/>
  <c r="M353" i="7"/>
  <c r="H353" i="7"/>
  <c r="G353" i="7"/>
  <c r="F353" i="7"/>
  <c r="E353" i="7"/>
  <c r="D353" i="7"/>
  <c r="Z352" i="7"/>
  <c r="Y352" i="7"/>
  <c r="X352" i="7"/>
  <c r="W352" i="7"/>
  <c r="V352" i="7"/>
  <c r="Q352" i="7"/>
  <c r="P352" i="7"/>
  <c r="O352" i="7"/>
  <c r="N352" i="7"/>
  <c r="M352" i="7"/>
  <c r="H352" i="7"/>
  <c r="G352" i="7"/>
  <c r="F352" i="7"/>
  <c r="E352" i="7"/>
  <c r="D352" i="7"/>
  <c r="Z351" i="7"/>
  <c r="Y351" i="7"/>
  <c r="X351" i="7"/>
  <c r="W351" i="7"/>
  <c r="V351" i="7"/>
  <c r="Q351" i="7"/>
  <c r="P351" i="7"/>
  <c r="O351" i="7"/>
  <c r="N351" i="7"/>
  <c r="M351" i="7"/>
  <c r="H351" i="7"/>
  <c r="G351" i="7"/>
  <c r="F351" i="7"/>
  <c r="E351" i="7"/>
  <c r="D351" i="7"/>
  <c r="Z350" i="7"/>
  <c r="Y350" i="7"/>
  <c r="X350" i="7"/>
  <c r="W350" i="7"/>
  <c r="V350" i="7"/>
  <c r="Q350" i="7"/>
  <c r="P350" i="7"/>
  <c r="O350" i="7"/>
  <c r="N350" i="7"/>
  <c r="M350" i="7"/>
  <c r="H350" i="7"/>
  <c r="G350" i="7"/>
  <c r="F350" i="7"/>
  <c r="E350" i="7"/>
  <c r="D350" i="7"/>
  <c r="Z349" i="7"/>
  <c r="Y349" i="7"/>
  <c r="X349" i="7"/>
  <c r="W349" i="7"/>
  <c r="V349" i="7"/>
  <c r="Q349" i="7"/>
  <c r="P349" i="7"/>
  <c r="O349" i="7"/>
  <c r="N349" i="7"/>
  <c r="M349" i="7"/>
  <c r="H349" i="7"/>
  <c r="G349" i="7"/>
  <c r="F349" i="7"/>
  <c r="E349" i="7"/>
  <c r="D349" i="7"/>
  <c r="Z348" i="7"/>
  <c r="Y348" i="7"/>
  <c r="X348" i="7"/>
  <c r="W348" i="7"/>
  <c r="V348" i="7"/>
  <c r="Q348" i="7"/>
  <c r="P348" i="7"/>
  <c r="O348" i="7"/>
  <c r="N348" i="7"/>
  <c r="M348" i="7"/>
  <c r="H348" i="7"/>
  <c r="G348" i="7"/>
  <c r="F348" i="7"/>
  <c r="E348" i="7"/>
  <c r="D348" i="7"/>
  <c r="Z347" i="7"/>
  <c r="Y347" i="7"/>
  <c r="X347" i="7"/>
  <c r="W347" i="7"/>
  <c r="V347" i="7"/>
  <c r="Q347" i="7"/>
  <c r="P347" i="7"/>
  <c r="O347" i="7"/>
  <c r="N347" i="7"/>
  <c r="M347" i="7"/>
  <c r="H347" i="7"/>
  <c r="G347" i="7"/>
  <c r="F347" i="7"/>
  <c r="E347" i="7"/>
  <c r="D347" i="7"/>
  <c r="Z346" i="7"/>
  <c r="Y346" i="7"/>
  <c r="X346" i="7"/>
  <c r="W346" i="7"/>
  <c r="V346" i="7"/>
  <c r="Q346" i="7"/>
  <c r="P346" i="7"/>
  <c r="O346" i="7"/>
  <c r="N346" i="7"/>
  <c r="M346" i="7"/>
  <c r="H346" i="7"/>
  <c r="G346" i="7"/>
  <c r="F346" i="7"/>
  <c r="E346" i="7"/>
  <c r="D346" i="7"/>
  <c r="Z345" i="7"/>
  <c r="Y345" i="7"/>
  <c r="X345" i="7"/>
  <c r="W345" i="7"/>
  <c r="V345" i="7"/>
  <c r="Q345" i="7"/>
  <c r="P345" i="7"/>
  <c r="O345" i="7"/>
  <c r="N345" i="7"/>
  <c r="M345" i="7"/>
  <c r="H345" i="7"/>
  <c r="G345" i="7"/>
  <c r="F345" i="7"/>
  <c r="E345" i="7"/>
  <c r="D345" i="7"/>
  <c r="Z344" i="7"/>
  <c r="Y344" i="7"/>
  <c r="X344" i="7"/>
  <c r="W344" i="7"/>
  <c r="V344" i="7"/>
  <c r="Q344" i="7"/>
  <c r="P344" i="7"/>
  <c r="O344" i="7"/>
  <c r="N344" i="7"/>
  <c r="M344" i="7"/>
  <c r="H344" i="7"/>
  <c r="G344" i="7"/>
  <c r="F344" i="7"/>
  <c r="E344" i="7"/>
  <c r="D344" i="7"/>
  <c r="Z338" i="7"/>
  <c r="Y338" i="7"/>
  <c r="X338" i="7"/>
  <c r="W338" i="7"/>
  <c r="V338" i="7"/>
  <c r="Q338" i="7"/>
  <c r="P338" i="7"/>
  <c r="O338" i="7"/>
  <c r="N338" i="7"/>
  <c r="M338" i="7"/>
  <c r="H338" i="7"/>
  <c r="G338" i="7"/>
  <c r="F338" i="7"/>
  <c r="E338" i="7"/>
  <c r="D338" i="7"/>
  <c r="Z337" i="7"/>
  <c r="Y337" i="7"/>
  <c r="X337" i="7"/>
  <c r="W337" i="7"/>
  <c r="V337" i="7"/>
  <c r="Q337" i="7"/>
  <c r="P337" i="7"/>
  <c r="O337" i="7"/>
  <c r="N337" i="7"/>
  <c r="M337" i="7"/>
  <c r="H337" i="7"/>
  <c r="G337" i="7"/>
  <c r="F337" i="7"/>
  <c r="E337" i="7"/>
  <c r="D337" i="7"/>
  <c r="Z336" i="7"/>
  <c r="Y336" i="7"/>
  <c r="X336" i="7"/>
  <c r="W336" i="7"/>
  <c r="V336" i="7"/>
  <c r="Q336" i="7"/>
  <c r="P336" i="7"/>
  <c r="O336" i="7"/>
  <c r="N336" i="7"/>
  <c r="M336" i="7"/>
  <c r="H336" i="7"/>
  <c r="G336" i="7"/>
  <c r="F336" i="7"/>
  <c r="E336" i="7"/>
  <c r="D336" i="7"/>
  <c r="Z335" i="7"/>
  <c r="Y335" i="7"/>
  <c r="X335" i="7"/>
  <c r="W335" i="7"/>
  <c r="V335" i="7"/>
  <c r="Q335" i="7"/>
  <c r="P335" i="7"/>
  <c r="O335" i="7"/>
  <c r="N335" i="7"/>
  <c r="M335" i="7"/>
  <c r="H335" i="7"/>
  <c r="G335" i="7"/>
  <c r="F335" i="7"/>
  <c r="E335" i="7"/>
  <c r="D335" i="7"/>
  <c r="Z334" i="7"/>
  <c r="Y334" i="7"/>
  <c r="X334" i="7"/>
  <c r="W334" i="7"/>
  <c r="V334" i="7"/>
  <c r="Q334" i="7"/>
  <c r="P334" i="7"/>
  <c r="O334" i="7"/>
  <c r="N334" i="7"/>
  <c r="M334" i="7"/>
  <c r="H334" i="7"/>
  <c r="G334" i="7"/>
  <c r="F334" i="7"/>
  <c r="E334" i="7"/>
  <c r="D334" i="7"/>
  <c r="Z333" i="7"/>
  <c r="Y333" i="7"/>
  <c r="X333" i="7"/>
  <c r="W333" i="7"/>
  <c r="V333" i="7"/>
  <c r="Q333" i="7"/>
  <c r="P333" i="7"/>
  <c r="O333" i="7"/>
  <c r="N333" i="7"/>
  <c r="M333" i="7"/>
  <c r="H333" i="7"/>
  <c r="G333" i="7"/>
  <c r="F333" i="7"/>
  <c r="E333" i="7"/>
  <c r="D333" i="7"/>
  <c r="Z332" i="7"/>
  <c r="Y332" i="7"/>
  <c r="X332" i="7"/>
  <c r="W332" i="7"/>
  <c r="V332" i="7"/>
  <c r="Q332" i="7"/>
  <c r="P332" i="7"/>
  <c r="O332" i="7"/>
  <c r="N332" i="7"/>
  <c r="M332" i="7"/>
  <c r="H332" i="7"/>
  <c r="G332" i="7"/>
  <c r="F332" i="7"/>
  <c r="E332" i="7"/>
  <c r="D332" i="7"/>
  <c r="Z331" i="7"/>
  <c r="Y331" i="7"/>
  <c r="X331" i="7"/>
  <c r="W331" i="7"/>
  <c r="V331" i="7"/>
  <c r="Q331" i="7"/>
  <c r="P331" i="7"/>
  <c r="O331" i="7"/>
  <c r="N331" i="7"/>
  <c r="M331" i="7"/>
  <c r="H331" i="7"/>
  <c r="G331" i="7"/>
  <c r="F331" i="7"/>
  <c r="E331" i="7"/>
  <c r="D331" i="7"/>
  <c r="Z330" i="7"/>
  <c r="Y330" i="7"/>
  <c r="X330" i="7"/>
  <c r="W330" i="7"/>
  <c r="V330" i="7"/>
  <c r="Q330" i="7"/>
  <c r="P330" i="7"/>
  <c r="O330" i="7"/>
  <c r="N330" i="7"/>
  <c r="M330" i="7"/>
  <c r="H330" i="7"/>
  <c r="G330" i="7"/>
  <c r="F330" i="7"/>
  <c r="E330" i="7"/>
  <c r="D330" i="7"/>
  <c r="Z329" i="7"/>
  <c r="Y329" i="7"/>
  <c r="X329" i="7"/>
  <c r="W329" i="7"/>
  <c r="V329" i="7"/>
  <c r="Q329" i="7"/>
  <c r="P329" i="7"/>
  <c r="O329" i="7"/>
  <c r="N329" i="7"/>
  <c r="M329" i="7"/>
  <c r="H329" i="7"/>
  <c r="G329" i="7"/>
  <c r="F329" i="7"/>
  <c r="E329" i="7"/>
  <c r="D329" i="7"/>
  <c r="Z328" i="7"/>
  <c r="Y328" i="7"/>
  <c r="X328" i="7"/>
  <c r="W328" i="7"/>
  <c r="V328" i="7"/>
  <c r="Q328" i="7"/>
  <c r="P328" i="7"/>
  <c r="O328" i="7"/>
  <c r="N328" i="7"/>
  <c r="M328" i="7"/>
  <c r="H328" i="7"/>
  <c r="G328" i="7"/>
  <c r="F328" i="7"/>
  <c r="E328" i="7"/>
  <c r="D328" i="7"/>
  <c r="Z327" i="7"/>
  <c r="Y327" i="7"/>
  <c r="X327" i="7"/>
  <c r="W327" i="7"/>
  <c r="V327" i="7"/>
  <c r="Q327" i="7"/>
  <c r="P327" i="7"/>
  <c r="O327" i="7"/>
  <c r="N327" i="7"/>
  <c r="M327" i="7"/>
  <c r="H327" i="7"/>
  <c r="G327" i="7"/>
  <c r="F327" i="7"/>
  <c r="E327" i="7"/>
  <c r="D327" i="7"/>
  <c r="Z326" i="7"/>
  <c r="Y326" i="7"/>
  <c r="X326" i="7"/>
  <c r="W326" i="7"/>
  <c r="V326" i="7"/>
  <c r="Q326" i="7"/>
  <c r="P326" i="7"/>
  <c r="O326" i="7"/>
  <c r="N326" i="7"/>
  <c r="M326" i="7"/>
  <c r="H326" i="7"/>
  <c r="G326" i="7"/>
  <c r="F326" i="7"/>
  <c r="E326" i="7"/>
  <c r="D326" i="7"/>
  <c r="Z325" i="7"/>
  <c r="Y325" i="7"/>
  <c r="X325" i="7"/>
  <c r="W325" i="7"/>
  <c r="V325" i="7"/>
  <c r="Q325" i="7"/>
  <c r="P325" i="7"/>
  <c r="O325" i="7"/>
  <c r="N325" i="7"/>
  <c r="M325" i="7"/>
  <c r="H325" i="7"/>
  <c r="G325" i="7"/>
  <c r="F325" i="7"/>
  <c r="E325" i="7"/>
  <c r="D325" i="7"/>
  <c r="Z324" i="7"/>
  <c r="Y324" i="7"/>
  <c r="X324" i="7"/>
  <c r="W324" i="7"/>
  <c r="V324" i="7"/>
  <c r="Q324" i="7"/>
  <c r="P324" i="7"/>
  <c r="O324" i="7"/>
  <c r="N324" i="7"/>
  <c r="M324" i="7"/>
  <c r="H324" i="7"/>
  <c r="G324" i="7"/>
  <c r="F324" i="7"/>
  <c r="E324" i="7"/>
  <c r="D324" i="7"/>
  <c r="Z323" i="7"/>
  <c r="Y323" i="7"/>
  <c r="X323" i="7"/>
  <c r="W323" i="7"/>
  <c r="V323" i="7"/>
  <c r="Q323" i="7"/>
  <c r="P323" i="7"/>
  <c r="O323" i="7"/>
  <c r="N323" i="7"/>
  <c r="M323" i="7"/>
  <c r="H323" i="7"/>
  <c r="G323" i="7"/>
  <c r="F323" i="7"/>
  <c r="E323" i="7"/>
  <c r="D323" i="7"/>
  <c r="Z322" i="7"/>
  <c r="Y322" i="7"/>
  <c r="X322" i="7"/>
  <c r="W322" i="7"/>
  <c r="V322" i="7"/>
  <c r="Q322" i="7"/>
  <c r="P322" i="7"/>
  <c r="O322" i="7"/>
  <c r="N322" i="7"/>
  <c r="M322" i="7"/>
  <c r="H322" i="7"/>
  <c r="G322" i="7"/>
  <c r="F322" i="7"/>
  <c r="E322" i="7"/>
  <c r="D322" i="7"/>
  <c r="Z321" i="7"/>
  <c r="Y321" i="7"/>
  <c r="X321" i="7"/>
  <c r="W321" i="7"/>
  <c r="V321" i="7"/>
  <c r="Q321" i="7"/>
  <c r="P321" i="7"/>
  <c r="O321" i="7"/>
  <c r="N321" i="7"/>
  <c r="M321" i="7"/>
  <c r="H321" i="7"/>
  <c r="G321" i="7"/>
  <c r="F321" i="7"/>
  <c r="E321" i="7"/>
  <c r="D321" i="7"/>
  <c r="Z320" i="7"/>
  <c r="Y320" i="7"/>
  <c r="X320" i="7"/>
  <c r="W320" i="7"/>
  <c r="V320" i="7"/>
  <c r="Q320" i="7"/>
  <c r="P320" i="7"/>
  <c r="O320" i="7"/>
  <c r="N320" i="7"/>
  <c r="M320" i="7"/>
  <c r="H320" i="7"/>
  <c r="G320" i="7"/>
  <c r="F320" i="7"/>
  <c r="E320" i="7"/>
  <c r="D320" i="7"/>
  <c r="Z319" i="7"/>
  <c r="Y319" i="7"/>
  <c r="X319" i="7"/>
  <c r="W319" i="7"/>
  <c r="V319" i="7"/>
  <c r="Q319" i="7"/>
  <c r="P319" i="7"/>
  <c r="O319" i="7"/>
  <c r="N319" i="7"/>
  <c r="M319" i="7"/>
  <c r="H319" i="7"/>
  <c r="G319" i="7"/>
  <c r="F319" i="7"/>
  <c r="E319" i="7"/>
  <c r="D319" i="7"/>
  <c r="Z305" i="7"/>
  <c r="Y305" i="7"/>
  <c r="X305" i="7"/>
  <c r="W305" i="7"/>
  <c r="V305" i="7"/>
  <c r="Q305" i="7"/>
  <c r="P305" i="7"/>
  <c r="O305" i="7"/>
  <c r="N305" i="7"/>
  <c r="M305" i="7"/>
  <c r="H305" i="7"/>
  <c r="G305" i="7"/>
  <c r="F305" i="7"/>
  <c r="E305" i="7"/>
  <c r="D305" i="7"/>
  <c r="Z304" i="7"/>
  <c r="Y304" i="7"/>
  <c r="X304" i="7"/>
  <c r="W304" i="7"/>
  <c r="V304" i="7"/>
  <c r="Q304" i="7"/>
  <c r="P304" i="7"/>
  <c r="O304" i="7"/>
  <c r="N304" i="7"/>
  <c r="M304" i="7"/>
  <c r="H304" i="7"/>
  <c r="G304" i="7"/>
  <c r="F304" i="7"/>
  <c r="E304" i="7"/>
  <c r="D304" i="7"/>
  <c r="Z303" i="7"/>
  <c r="Y303" i="7"/>
  <c r="X303" i="7"/>
  <c r="W303" i="7"/>
  <c r="V303" i="7"/>
  <c r="Q303" i="7"/>
  <c r="P303" i="7"/>
  <c r="O303" i="7"/>
  <c r="N303" i="7"/>
  <c r="M303" i="7"/>
  <c r="H303" i="7"/>
  <c r="G303" i="7"/>
  <c r="F303" i="7"/>
  <c r="E303" i="7"/>
  <c r="D303" i="7"/>
  <c r="Z302" i="7"/>
  <c r="Y302" i="7"/>
  <c r="X302" i="7"/>
  <c r="W302" i="7"/>
  <c r="V302" i="7"/>
  <c r="Q302" i="7"/>
  <c r="P302" i="7"/>
  <c r="O302" i="7"/>
  <c r="N302" i="7"/>
  <c r="M302" i="7"/>
  <c r="H302" i="7"/>
  <c r="G302" i="7"/>
  <c r="F302" i="7"/>
  <c r="E302" i="7"/>
  <c r="D302" i="7"/>
  <c r="Z301" i="7"/>
  <c r="Y301" i="7"/>
  <c r="X301" i="7"/>
  <c r="W301" i="7"/>
  <c r="V301" i="7"/>
  <c r="Q301" i="7"/>
  <c r="P301" i="7"/>
  <c r="O301" i="7"/>
  <c r="N301" i="7"/>
  <c r="M301" i="7"/>
  <c r="H301" i="7"/>
  <c r="G301" i="7"/>
  <c r="F301" i="7"/>
  <c r="E301" i="7"/>
  <c r="D301" i="7"/>
  <c r="Z300" i="7"/>
  <c r="Y300" i="7"/>
  <c r="X300" i="7"/>
  <c r="W300" i="7"/>
  <c r="V300" i="7"/>
  <c r="Q300" i="7"/>
  <c r="P300" i="7"/>
  <c r="O300" i="7"/>
  <c r="N300" i="7"/>
  <c r="M300" i="7"/>
  <c r="H300" i="7"/>
  <c r="G300" i="7"/>
  <c r="F300" i="7"/>
  <c r="E300" i="7"/>
  <c r="D300" i="7"/>
  <c r="Z299" i="7"/>
  <c r="Y299" i="7"/>
  <c r="X299" i="7"/>
  <c r="W299" i="7"/>
  <c r="V299" i="7"/>
  <c r="Q299" i="7"/>
  <c r="P299" i="7"/>
  <c r="O299" i="7"/>
  <c r="N299" i="7"/>
  <c r="M299" i="7"/>
  <c r="H299" i="7"/>
  <c r="G299" i="7"/>
  <c r="F299" i="7"/>
  <c r="E299" i="7"/>
  <c r="D299" i="7"/>
  <c r="Z298" i="7"/>
  <c r="Y298" i="7"/>
  <c r="X298" i="7"/>
  <c r="W298" i="7"/>
  <c r="V298" i="7"/>
  <c r="Q298" i="7"/>
  <c r="P298" i="7"/>
  <c r="O298" i="7"/>
  <c r="N298" i="7"/>
  <c r="M298" i="7"/>
  <c r="H298" i="7"/>
  <c r="G298" i="7"/>
  <c r="F298" i="7"/>
  <c r="E298" i="7"/>
  <c r="D298" i="7"/>
  <c r="Z297" i="7"/>
  <c r="Y297" i="7"/>
  <c r="X297" i="7"/>
  <c r="W297" i="7"/>
  <c r="V297" i="7"/>
  <c r="Q297" i="7"/>
  <c r="P297" i="7"/>
  <c r="O297" i="7"/>
  <c r="N297" i="7"/>
  <c r="M297" i="7"/>
  <c r="H297" i="7"/>
  <c r="G297" i="7"/>
  <c r="F297" i="7"/>
  <c r="E297" i="7"/>
  <c r="D297" i="7"/>
  <c r="Z296" i="7"/>
  <c r="Y296" i="7"/>
  <c r="X296" i="7"/>
  <c r="W296" i="7"/>
  <c r="V296" i="7"/>
  <c r="Q296" i="7"/>
  <c r="P296" i="7"/>
  <c r="O296" i="7"/>
  <c r="N296" i="7"/>
  <c r="M296" i="7"/>
  <c r="H296" i="7"/>
  <c r="G296" i="7"/>
  <c r="F296" i="7"/>
  <c r="E296" i="7"/>
  <c r="D296" i="7"/>
  <c r="Z295" i="7"/>
  <c r="Y295" i="7"/>
  <c r="X295" i="7"/>
  <c r="W295" i="7"/>
  <c r="V295" i="7"/>
  <c r="Q295" i="7"/>
  <c r="P295" i="7"/>
  <c r="O295" i="7"/>
  <c r="N295" i="7"/>
  <c r="M295" i="7"/>
  <c r="H295" i="7"/>
  <c r="G295" i="7"/>
  <c r="F295" i="7"/>
  <c r="E295" i="7"/>
  <c r="D295" i="7"/>
  <c r="Z294" i="7"/>
  <c r="Y294" i="7"/>
  <c r="X294" i="7"/>
  <c r="W294" i="7"/>
  <c r="V294" i="7"/>
  <c r="Q294" i="7"/>
  <c r="P294" i="7"/>
  <c r="O294" i="7"/>
  <c r="N294" i="7"/>
  <c r="M294" i="7"/>
  <c r="H294" i="7"/>
  <c r="G294" i="7"/>
  <c r="F294" i="7"/>
  <c r="E294" i="7"/>
  <c r="D294" i="7"/>
  <c r="Z293" i="7"/>
  <c r="Y293" i="7"/>
  <c r="X293" i="7"/>
  <c r="W293" i="7"/>
  <c r="V293" i="7"/>
  <c r="Q293" i="7"/>
  <c r="P293" i="7"/>
  <c r="O293" i="7"/>
  <c r="N293" i="7"/>
  <c r="M293" i="7"/>
  <c r="H293" i="7"/>
  <c r="G293" i="7"/>
  <c r="F293" i="7"/>
  <c r="E293" i="7"/>
  <c r="D293" i="7"/>
  <c r="Z292" i="7"/>
  <c r="Y292" i="7"/>
  <c r="X292" i="7"/>
  <c r="W292" i="7"/>
  <c r="V292" i="7"/>
  <c r="Q292" i="7"/>
  <c r="P292" i="7"/>
  <c r="O292" i="7"/>
  <c r="N292" i="7"/>
  <c r="M292" i="7"/>
  <c r="H292" i="7"/>
  <c r="G292" i="7"/>
  <c r="F292" i="7"/>
  <c r="E292" i="7"/>
  <c r="D292" i="7"/>
  <c r="Z291" i="7"/>
  <c r="Y291" i="7"/>
  <c r="X291" i="7"/>
  <c r="W291" i="7"/>
  <c r="V291" i="7"/>
  <c r="Q291" i="7"/>
  <c r="P291" i="7"/>
  <c r="O291" i="7"/>
  <c r="N291" i="7"/>
  <c r="M291" i="7"/>
  <c r="H291" i="7"/>
  <c r="G291" i="7"/>
  <c r="F291" i="7"/>
  <c r="E291" i="7"/>
  <c r="D291" i="7"/>
  <c r="Z290" i="7"/>
  <c r="Y290" i="7"/>
  <c r="X290" i="7"/>
  <c r="W290" i="7"/>
  <c r="V290" i="7"/>
  <c r="Q290" i="7"/>
  <c r="P290" i="7"/>
  <c r="O290" i="7"/>
  <c r="N290" i="7"/>
  <c r="M290" i="7"/>
  <c r="H290" i="7"/>
  <c r="G290" i="7"/>
  <c r="F290" i="7"/>
  <c r="E290" i="7"/>
  <c r="D290" i="7"/>
  <c r="Z289" i="7"/>
  <c r="Y289" i="7"/>
  <c r="X289" i="7"/>
  <c r="W289" i="7"/>
  <c r="V289" i="7"/>
  <c r="Q289" i="7"/>
  <c r="P289" i="7"/>
  <c r="O289" i="7"/>
  <c r="N289" i="7"/>
  <c r="M289" i="7"/>
  <c r="H289" i="7"/>
  <c r="G289" i="7"/>
  <c r="F289" i="7"/>
  <c r="E289" i="7"/>
  <c r="D289" i="7"/>
  <c r="Z288" i="7"/>
  <c r="Y288" i="7"/>
  <c r="X288" i="7"/>
  <c r="W288" i="7"/>
  <c r="V288" i="7"/>
  <c r="Q288" i="7"/>
  <c r="P288" i="7"/>
  <c r="O288" i="7"/>
  <c r="N288" i="7"/>
  <c r="M288" i="7"/>
  <c r="H288" i="7"/>
  <c r="G288" i="7"/>
  <c r="F288" i="7"/>
  <c r="E288" i="7"/>
  <c r="D288" i="7"/>
  <c r="Z287" i="7"/>
  <c r="Y287" i="7"/>
  <c r="X287" i="7"/>
  <c r="W287" i="7"/>
  <c r="V287" i="7"/>
  <c r="Q287" i="7"/>
  <c r="P287" i="7"/>
  <c r="O287" i="7"/>
  <c r="N287" i="7"/>
  <c r="M287" i="7"/>
  <c r="H287" i="7"/>
  <c r="G287" i="7"/>
  <c r="F287" i="7"/>
  <c r="E287" i="7"/>
  <c r="D287" i="7"/>
  <c r="Z286" i="7"/>
  <c r="Y286" i="7"/>
  <c r="X286" i="7"/>
  <c r="W286" i="7"/>
  <c r="V286" i="7"/>
  <c r="Q286" i="7"/>
  <c r="P286" i="7"/>
  <c r="O286" i="7"/>
  <c r="N286" i="7"/>
  <c r="M286" i="7"/>
  <c r="H286" i="7"/>
  <c r="G286" i="7"/>
  <c r="F286" i="7"/>
  <c r="E286" i="7"/>
  <c r="D286" i="7"/>
  <c r="Z280" i="7"/>
  <c r="Y280" i="7"/>
  <c r="X280" i="7"/>
  <c r="W280" i="7"/>
  <c r="V280" i="7"/>
  <c r="Q280" i="7"/>
  <c r="P280" i="7"/>
  <c r="O280" i="7"/>
  <c r="N280" i="7"/>
  <c r="M280" i="7"/>
  <c r="H280" i="7"/>
  <c r="G280" i="7"/>
  <c r="F280" i="7"/>
  <c r="E280" i="7"/>
  <c r="D280" i="7"/>
  <c r="Z279" i="7"/>
  <c r="Y279" i="7"/>
  <c r="X279" i="7"/>
  <c r="W279" i="7"/>
  <c r="V279" i="7"/>
  <c r="Q279" i="7"/>
  <c r="P279" i="7"/>
  <c r="O279" i="7"/>
  <c r="N279" i="7"/>
  <c r="M279" i="7"/>
  <c r="H279" i="7"/>
  <c r="G279" i="7"/>
  <c r="F279" i="7"/>
  <c r="E279" i="7"/>
  <c r="D279" i="7"/>
  <c r="Z278" i="7"/>
  <c r="Y278" i="7"/>
  <c r="X278" i="7"/>
  <c r="W278" i="7"/>
  <c r="V278" i="7"/>
  <c r="Q278" i="7"/>
  <c r="P278" i="7"/>
  <c r="O278" i="7"/>
  <c r="N278" i="7"/>
  <c r="M278" i="7"/>
  <c r="H278" i="7"/>
  <c r="G278" i="7"/>
  <c r="F278" i="7"/>
  <c r="E278" i="7"/>
  <c r="D278" i="7"/>
  <c r="Z277" i="7"/>
  <c r="Y277" i="7"/>
  <c r="X277" i="7"/>
  <c r="W277" i="7"/>
  <c r="V277" i="7"/>
  <c r="Q277" i="7"/>
  <c r="P277" i="7"/>
  <c r="O277" i="7"/>
  <c r="N277" i="7"/>
  <c r="M277" i="7"/>
  <c r="H277" i="7"/>
  <c r="G277" i="7"/>
  <c r="F277" i="7"/>
  <c r="E277" i="7"/>
  <c r="D277" i="7"/>
  <c r="Z276" i="7"/>
  <c r="Y276" i="7"/>
  <c r="X276" i="7"/>
  <c r="W276" i="7"/>
  <c r="V276" i="7"/>
  <c r="Q276" i="7"/>
  <c r="P276" i="7"/>
  <c r="O276" i="7"/>
  <c r="N276" i="7"/>
  <c r="M276" i="7"/>
  <c r="H276" i="7"/>
  <c r="G276" i="7"/>
  <c r="F276" i="7"/>
  <c r="E276" i="7"/>
  <c r="D276" i="7"/>
  <c r="Z275" i="7"/>
  <c r="Y275" i="7"/>
  <c r="X275" i="7"/>
  <c r="W275" i="7"/>
  <c r="V275" i="7"/>
  <c r="Q275" i="7"/>
  <c r="P275" i="7"/>
  <c r="O275" i="7"/>
  <c r="N275" i="7"/>
  <c r="M275" i="7"/>
  <c r="H275" i="7"/>
  <c r="G275" i="7"/>
  <c r="F275" i="7"/>
  <c r="E275" i="7"/>
  <c r="D275" i="7"/>
  <c r="Z274" i="7"/>
  <c r="Y274" i="7"/>
  <c r="X274" i="7"/>
  <c r="W274" i="7"/>
  <c r="V274" i="7"/>
  <c r="Q274" i="7"/>
  <c r="P274" i="7"/>
  <c r="O274" i="7"/>
  <c r="N274" i="7"/>
  <c r="M274" i="7"/>
  <c r="H274" i="7"/>
  <c r="G274" i="7"/>
  <c r="F274" i="7"/>
  <c r="E274" i="7"/>
  <c r="D274" i="7"/>
  <c r="Z273" i="7"/>
  <c r="Y273" i="7"/>
  <c r="X273" i="7"/>
  <c r="W273" i="7"/>
  <c r="V273" i="7"/>
  <c r="Q273" i="7"/>
  <c r="P273" i="7"/>
  <c r="O273" i="7"/>
  <c r="N273" i="7"/>
  <c r="M273" i="7"/>
  <c r="H273" i="7"/>
  <c r="G273" i="7"/>
  <c r="F273" i="7"/>
  <c r="E273" i="7"/>
  <c r="D273" i="7"/>
  <c r="Z272" i="7"/>
  <c r="Y272" i="7"/>
  <c r="X272" i="7"/>
  <c r="W272" i="7"/>
  <c r="V272" i="7"/>
  <c r="Q272" i="7"/>
  <c r="P272" i="7"/>
  <c r="O272" i="7"/>
  <c r="N272" i="7"/>
  <c r="M272" i="7"/>
  <c r="H272" i="7"/>
  <c r="G272" i="7"/>
  <c r="F272" i="7"/>
  <c r="E272" i="7"/>
  <c r="D272" i="7"/>
  <c r="Z271" i="7"/>
  <c r="Y271" i="7"/>
  <c r="X271" i="7"/>
  <c r="W271" i="7"/>
  <c r="V271" i="7"/>
  <c r="Q271" i="7"/>
  <c r="P271" i="7"/>
  <c r="O271" i="7"/>
  <c r="N271" i="7"/>
  <c r="M271" i="7"/>
  <c r="H271" i="7"/>
  <c r="G271" i="7"/>
  <c r="F271" i="7"/>
  <c r="E271" i="7"/>
  <c r="D271" i="7"/>
  <c r="Z270" i="7"/>
  <c r="Y270" i="7"/>
  <c r="X270" i="7"/>
  <c r="W270" i="7"/>
  <c r="V270" i="7"/>
  <c r="Q270" i="7"/>
  <c r="P270" i="7"/>
  <c r="O270" i="7"/>
  <c r="N270" i="7"/>
  <c r="M270" i="7"/>
  <c r="H270" i="7"/>
  <c r="G270" i="7"/>
  <c r="F270" i="7"/>
  <c r="E270" i="7"/>
  <c r="D270" i="7"/>
  <c r="Z269" i="7"/>
  <c r="Y269" i="7"/>
  <c r="X269" i="7"/>
  <c r="W269" i="7"/>
  <c r="V269" i="7"/>
  <c r="Q269" i="7"/>
  <c r="P269" i="7"/>
  <c r="O269" i="7"/>
  <c r="N269" i="7"/>
  <c r="M269" i="7"/>
  <c r="H269" i="7"/>
  <c r="G269" i="7"/>
  <c r="F269" i="7"/>
  <c r="E269" i="7"/>
  <c r="D269" i="7"/>
  <c r="Z268" i="7"/>
  <c r="Y268" i="7"/>
  <c r="X268" i="7"/>
  <c r="W268" i="7"/>
  <c r="V268" i="7"/>
  <c r="Q268" i="7"/>
  <c r="P268" i="7"/>
  <c r="O268" i="7"/>
  <c r="N268" i="7"/>
  <c r="M268" i="7"/>
  <c r="H268" i="7"/>
  <c r="G268" i="7"/>
  <c r="F268" i="7"/>
  <c r="E268" i="7"/>
  <c r="D268" i="7"/>
  <c r="Z267" i="7"/>
  <c r="Y267" i="7"/>
  <c r="X267" i="7"/>
  <c r="W267" i="7"/>
  <c r="V267" i="7"/>
  <c r="Q267" i="7"/>
  <c r="P267" i="7"/>
  <c r="O267" i="7"/>
  <c r="N267" i="7"/>
  <c r="M267" i="7"/>
  <c r="H267" i="7"/>
  <c r="G267" i="7"/>
  <c r="F267" i="7"/>
  <c r="E267" i="7"/>
  <c r="D267" i="7"/>
  <c r="Z266" i="7"/>
  <c r="Y266" i="7"/>
  <c r="X266" i="7"/>
  <c r="W266" i="7"/>
  <c r="V266" i="7"/>
  <c r="Q266" i="7"/>
  <c r="P266" i="7"/>
  <c r="O266" i="7"/>
  <c r="N266" i="7"/>
  <c r="M266" i="7"/>
  <c r="H266" i="7"/>
  <c r="G266" i="7"/>
  <c r="F266" i="7"/>
  <c r="E266" i="7"/>
  <c r="D266" i="7"/>
  <c r="Z265" i="7"/>
  <c r="Y265" i="7"/>
  <c r="X265" i="7"/>
  <c r="W265" i="7"/>
  <c r="V265" i="7"/>
  <c r="Q265" i="7"/>
  <c r="P265" i="7"/>
  <c r="O265" i="7"/>
  <c r="N265" i="7"/>
  <c r="M265" i="7"/>
  <c r="H265" i="7"/>
  <c r="G265" i="7"/>
  <c r="F265" i="7"/>
  <c r="E265" i="7"/>
  <c r="D265" i="7"/>
  <c r="Z264" i="7"/>
  <c r="Y264" i="7"/>
  <c r="X264" i="7"/>
  <c r="W264" i="7"/>
  <c r="V264" i="7"/>
  <c r="Q264" i="7"/>
  <c r="P264" i="7"/>
  <c r="O264" i="7"/>
  <c r="N264" i="7"/>
  <c r="M264" i="7"/>
  <c r="H264" i="7"/>
  <c r="G264" i="7"/>
  <c r="F264" i="7"/>
  <c r="E264" i="7"/>
  <c r="D264" i="7"/>
  <c r="Z263" i="7"/>
  <c r="Y263" i="7"/>
  <c r="X263" i="7"/>
  <c r="W263" i="7"/>
  <c r="V263" i="7"/>
  <c r="Q263" i="7"/>
  <c r="P263" i="7"/>
  <c r="O263" i="7"/>
  <c r="N263" i="7"/>
  <c r="M263" i="7"/>
  <c r="H263" i="7"/>
  <c r="G263" i="7"/>
  <c r="F263" i="7"/>
  <c r="E263" i="7"/>
  <c r="D263" i="7"/>
  <c r="Z262" i="7"/>
  <c r="Y262" i="7"/>
  <c r="X262" i="7"/>
  <c r="W262" i="7"/>
  <c r="V262" i="7"/>
  <c r="Q262" i="7"/>
  <c r="P262" i="7"/>
  <c r="O262" i="7"/>
  <c r="N262" i="7"/>
  <c r="M262" i="7"/>
  <c r="H262" i="7"/>
  <c r="G262" i="7"/>
  <c r="F262" i="7"/>
  <c r="E262" i="7"/>
  <c r="D262" i="7"/>
  <c r="Z261" i="7"/>
  <c r="Y261" i="7"/>
  <c r="X261" i="7"/>
  <c r="W261" i="7"/>
  <c r="V261" i="7"/>
  <c r="Q261" i="7"/>
  <c r="P261" i="7"/>
  <c r="O261" i="7"/>
  <c r="N261" i="7"/>
  <c r="M261" i="7"/>
  <c r="H261" i="7"/>
  <c r="G261" i="7"/>
  <c r="F261" i="7"/>
  <c r="E261" i="7"/>
  <c r="D261" i="7"/>
  <c r="Z247" i="7"/>
  <c r="Y247" i="7"/>
  <c r="X247" i="7"/>
  <c r="W247" i="7"/>
  <c r="V247" i="7"/>
  <c r="Q247" i="7"/>
  <c r="P247" i="7"/>
  <c r="O247" i="7"/>
  <c r="N247" i="7"/>
  <c r="M247" i="7"/>
  <c r="H247" i="7"/>
  <c r="G247" i="7"/>
  <c r="F247" i="7"/>
  <c r="E247" i="7"/>
  <c r="D247" i="7"/>
  <c r="Z246" i="7"/>
  <c r="Y246" i="7"/>
  <c r="X246" i="7"/>
  <c r="W246" i="7"/>
  <c r="V246" i="7"/>
  <c r="Q246" i="7"/>
  <c r="P246" i="7"/>
  <c r="O246" i="7"/>
  <c r="N246" i="7"/>
  <c r="M246" i="7"/>
  <c r="H246" i="7"/>
  <c r="G246" i="7"/>
  <c r="F246" i="7"/>
  <c r="E246" i="7"/>
  <c r="D246" i="7"/>
  <c r="Z245" i="7"/>
  <c r="Y245" i="7"/>
  <c r="X245" i="7"/>
  <c r="W245" i="7"/>
  <c r="V245" i="7"/>
  <c r="Q245" i="7"/>
  <c r="P245" i="7"/>
  <c r="O245" i="7"/>
  <c r="N245" i="7"/>
  <c r="M245" i="7"/>
  <c r="H245" i="7"/>
  <c r="G245" i="7"/>
  <c r="F245" i="7"/>
  <c r="E245" i="7"/>
  <c r="D245" i="7"/>
  <c r="Z244" i="7"/>
  <c r="Y244" i="7"/>
  <c r="X244" i="7"/>
  <c r="W244" i="7"/>
  <c r="V244" i="7"/>
  <c r="Q244" i="7"/>
  <c r="P244" i="7"/>
  <c r="O244" i="7"/>
  <c r="N244" i="7"/>
  <c r="M244" i="7"/>
  <c r="H244" i="7"/>
  <c r="G244" i="7"/>
  <c r="F244" i="7"/>
  <c r="E244" i="7"/>
  <c r="D244" i="7"/>
  <c r="Z243" i="7"/>
  <c r="Y243" i="7"/>
  <c r="X243" i="7"/>
  <c r="W243" i="7"/>
  <c r="V243" i="7"/>
  <c r="Q243" i="7"/>
  <c r="P243" i="7"/>
  <c r="O243" i="7"/>
  <c r="N243" i="7"/>
  <c r="M243" i="7"/>
  <c r="H243" i="7"/>
  <c r="G243" i="7"/>
  <c r="F243" i="7"/>
  <c r="E243" i="7"/>
  <c r="D243" i="7"/>
  <c r="Z242" i="7"/>
  <c r="Y242" i="7"/>
  <c r="X242" i="7"/>
  <c r="W242" i="7"/>
  <c r="V242" i="7"/>
  <c r="Q242" i="7"/>
  <c r="P242" i="7"/>
  <c r="O242" i="7"/>
  <c r="N242" i="7"/>
  <c r="M242" i="7"/>
  <c r="H242" i="7"/>
  <c r="G242" i="7"/>
  <c r="F242" i="7"/>
  <c r="E242" i="7"/>
  <c r="D242" i="7"/>
  <c r="Z241" i="7"/>
  <c r="Y241" i="7"/>
  <c r="X241" i="7"/>
  <c r="W241" i="7"/>
  <c r="V241" i="7"/>
  <c r="Q241" i="7"/>
  <c r="P241" i="7"/>
  <c r="O241" i="7"/>
  <c r="N241" i="7"/>
  <c r="M241" i="7"/>
  <c r="H241" i="7"/>
  <c r="G241" i="7"/>
  <c r="F241" i="7"/>
  <c r="E241" i="7"/>
  <c r="D241" i="7"/>
  <c r="Z240" i="7"/>
  <c r="Y240" i="7"/>
  <c r="X240" i="7"/>
  <c r="W240" i="7"/>
  <c r="V240" i="7"/>
  <c r="Q240" i="7"/>
  <c r="P240" i="7"/>
  <c r="O240" i="7"/>
  <c r="N240" i="7"/>
  <c r="M240" i="7"/>
  <c r="H240" i="7"/>
  <c r="G240" i="7"/>
  <c r="F240" i="7"/>
  <c r="E240" i="7"/>
  <c r="D240" i="7"/>
  <c r="Z239" i="7"/>
  <c r="Y239" i="7"/>
  <c r="X239" i="7"/>
  <c r="W239" i="7"/>
  <c r="V239" i="7"/>
  <c r="Q239" i="7"/>
  <c r="P239" i="7"/>
  <c r="O239" i="7"/>
  <c r="N239" i="7"/>
  <c r="M239" i="7"/>
  <c r="H239" i="7"/>
  <c r="G239" i="7"/>
  <c r="F239" i="7"/>
  <c r="E239" i="7"/>
  <c r="D239" i="7"/>
  <c r="Z238" i="7"/>
  <c r="Y238" i="7"/>
  <c r="X238" i="7"/>
  <c r="W238" i="7"/>
  <c r="V238" i="7"/>
  <c r="Q238" i="7"/>
  <c r="P238" i="7"/>
  <c r="O238" i="7"/>
  <c r="N238" i="7"/>
  <c r="M238" i="7"/>
  <c r="H238" i="7"/>
  <c r="G238" i="7"/>
  <c r="F238" i="7"/>
  <c r="E238" i="7"/>
  <c r="D238" i="7"/>
  <c r="Z237" i="7"/>
  <c r="Y237" i="7"/>
  <c r="X237" i="7"/>
  <c r="W237" i="7"/>
  <c r="V237" i="7"/>
  <c r="Q237" i="7"/>
  <c r="P237" i="7"/>
  <c r="O237" i="7"/>
  <c r="N237" i="7"/>
  <c r="M237" i="7"/>
  <c r="H237" i="7"/>
  <c r="G237" i="7"/>
  <c r="F237" i="7"/>
  <c r="E237" i="7"/>
  <c r="D237" i="7"/>
  <c r="Z236" i="7"/>
  <c r="Y236" i="7"/>
  <c r="X236" i="7"/>
  <c r="W236" i="7"/>
  <c r="V236" i="7"/>
  <c r="Q236" i="7"/>
  <c r="P236" i="7"/>
  <c r="O236" i="7"/>
  <c r="N236" i="7"/>
  <c r="M236" i="7"/>
  <c r="H236" i="7"/>
  <c r="G236" i="7"/>
  <c r="F236" i="7"/>
  <c r="E236" i="7"/>
  <c r="D236" i="7"/>
  <c r="Z235" i="7"/>
  <c r="Y235" i="7"/>
  <c r="X235" i="7"/>
  <c r="W235" i="7"/>
  <c r="V235" i="7"/>
  <c r="Q235" i="7"/>
  <c r="P235" i="7"/>
  <c r="O235" i="7"/>
  <c r="N235" i="7"/>
  <c r="M235" i="7"/>
  <c r="H235" i="7"/>
  <c r="G235" i="7"/>
  <c r="F235" i="7"/>
  <c r="E235" i="7"/>
  <c r="D235" i="7"/>
  <c r="Z234" i="7"/>
  <c r="Y234" i="7"/>
  <c r="X234" i="7"/>
  <c r="W234" i="7"/>
  <c r="V234" i="7"/>
  <c r="Q234" i="7"/>
  <c r="P234" i="7"/>
  <c r="O234" i="7"/>
  <c r="N234" i="7"/>
  <c r="M234" i="7"/>
  <c r="H234" i="7"/>
  <c r="G234" i="7"/>
  <c r="F234" i="7"/>
  <c r="E234" i="7"/>
  <c r="D234" i="7"/>
  <c r="Z233" i="7"/>
  <c r="Y233" i="7"/>
  <c r="X233" i="7"/>
  <c r="W233" i="7"/>
  <c r="V233" i="7"/>
  <c r="Q233" i="7"/>
  <c r="P233" i="7"/>
  <c r="O233" i="7"/>
  <c r="N233" i="7"/>
  <c r="M233" i="7"/>
  <c r="H233" i="7"/>
  <c r="G233" i="7"/>
  <c r="F233" i="7"/>
  <c r="E233" i="7"/>
  <c r="D233" i="7"/>
  <c r="Z232" i="7"/>
  <c r="Y232" i="7"/>
  <c r="X232" i="7"/>
  <c r="W232" i="7"/>
  <c r="V232" i="7"/>
  <c r="Q232" i="7"/>
  <c r="P232" i="7"/>
  <c r="O232" i="7"/>
  <c r="N232" i="7"/>
  <c r="M232" i="7"/>
  <c r="H232" i="7"/>
  <c r="G232" i="7"/>
  <c r="F232" i="7"/>
  <c r="E232" i="7"/>
  <c r="D232" i="7"/>
  <c r="Z231" i="7"/>
  <c r="Y231" i="7"/>
  <c r="X231" i="7"/>
  <c r="W231" i="7"/>
  <c r="V231" i="7"/>
  <c r="Q231" i="7"/>
  <c r="P231" i="7"/>
  <c r="O231" i="7"/>
  <c r="N231" i="7"/>
  <c r="M231" i="7"/>
  <c r="H231" i="7"/>
  <c r="G231" i="7"/>
  <c r="F231" i="7"/>
  <c r="E231" i="7"/>
  <c r="D231" i="7"/>
  <c r="Z230" i="7"/>
  <c r="Y230" i="7"/>
  <c r="X230" i="7"/>
  <c r="W230" i="7"/>
  <c r="V230" i="7"/>
  <c r="Q230" i="7"/>
  <c r="P230" i="7"/>
  <c r="O230" i="7"/>
  <c r="N230" i="7"/>
  <c r="M230" i="7"/>
  <c r="H230" i="7"/>
  <c r="G230" i="7"/>
  <c r="F230" i="7"/>
  <c r="E230" i="7"/>
  <c r="D230" i="7"/>
  <c r="Z229" i="7"/>
  <c r="Y229" i="7"/>
  <c r="X229" i="7"/>
  <c r="W229" i="7"/>
  <c r="V229" i="7"/>
  <c r="Q229" i="7"/>
  <c r="P229" i="7"/>
  <c r="O229" i="7"/>
  <c r="N229" i="7"/>
  <c r="M229" i="7"/>
  <c r="H229" i="7"/>
  <c r="G229" i="7"/>
  <c r="F229" i="7"/>
  <c r="E229" i="7"/>
  <c r="D229" i="7"/>
  <c r="Z228" i="7"/>
  <c r="Y228" i="7"/>
  <c r="X228" i="7"/>
  <c r="W228" i="7"/>
  <c r="V228" i="7"/>
  <c r="Q228" i="7"/>
  <c r="P228" i="7"/>
  <c r="O228" i="7"/>
  <c r="N228" i="7"/>
  <c r="M228" i="7"/>
  <c r="H228" i="7"/>
  <c r="G228" i="7"/>
  <c r="F228" i="7"/>
  <c r="E228" i="7"/>
  <c r="D228" i="7"/>
  <c r="Z222" i="7"/>
  <c r="Y222" i="7"/>
  <c r="X222" i="7"/>
  <c r="W222" i="7"/>
  <c r="V222" i="7"/>
  <c r="Q222" i="7"/>
  <c r="P222" i="7"/>
  <c r="O222" i="7"/>
  <c r="N222" i="7"/>
  <c r="M222" i="7"/>
  <c r="H222" i="7"/>
  <c r="G222" i="7"/>
  <c r="F222" i="7"/>
  <c r="E222" i="7"/>
  <c r="D222" i="7"/>
  <c r="Z221" i="7"/>
  <c r="Y221" i="7"/>
  <c r="X221" i="7"/>
  <c r="W221" i="7"/>
  <c r="V221" i="7"/>
  <c r="Q221" i="7"/>
  <c r="P221" i="7"/>
  <c r="O221" i="7"/>
  <c r="N221" i="7"/>
  <c r="M221" i="7"/>
  <c r="H221" i="7"/>
  <c r="G221" i="7"/>
  <c r="F221" i="7"/>
  <c r="E221" i="7"/>
  <c r="D221" i="7"/>
  <c r="Z220" i="7"/>
  <c r="Y220" i="7"/>
  <c r="X220" i="7"/>
  <c r="W220" i="7"/>
  <c r="V220" i="7"/>
  <c r="Q220" i="7"/>
  <c r="P220" i="7"/>
  <c r="O220" i="7"/>
  <c r="N220" i="7"/>
  <c r="M220" i="7"/>
  <c r="H220" i="7"/>
  <c r="G220" i="7"/>
  <c r="F220" i="7"/>
  <c r="E220" i="7"/>
  <c r="D220" i="7"/>
  <c r="Z219" i="7"/>
  <c r="Y219" i="7"/>
  <c r="X219" i="7"/>
  <c r="W219" i="7"/>
  <c r="V219" i="7"/>
  <c r="Q219" i="7"/>
  <c r="P219" i="7"/>
  <c r="O219" i="7"/>
  <c r="N219" i="7"/>
  <c r="M219" i="7"/>
  <c r="H219" i="7"/>
  <c r="G219" i="7"/>
  <c r="F219" i="7"/>
  <c r="E219" i="7"/>
  <c r="D219" i="7"/>
  <c r="Z218" i="7"/>
  <c r="Y218" i="7"/>
  <c r="X218" i="7"/>
  <c r="W218" i="7"/>
  <c r="V218" i="7"/>
  <c r="Q218" i="7"/>
  <c r="P218" i="7"/>
  <c r="O218" i="7"/>
  <c r="N218" i="7"/>
  <c r="M218" i="7"/>
  <c r="H218" i="7"/>
  <c r="G218" i="7"/>
  <c r="F218" i="7"/>
  <c r="E218" i="7"/>
  <c r="D218" i="7"/>
  <c r="Z217" i="7"/>
  <c r="Y217" i="7"/>
  <c r="X217" i="7"/>
  <c r="W217" i="7"/>
  <c r="V217" i="7"/>
  <c r="Q217" i="7"/>
  <c r="P217" i="7"/>
  <c r="O217" i="7"/>
  <c r="N217" i="7"/>
  <c r="M217" i="7"/>
  <c r="H217" i="7"/>
  <c r="G217" i="7"/>
  <c r="F217" i="7"/>
  <c r="E217" i="7"/>
  <c r="D217" i="7"/>
  <c r="Z216" i="7"/>
  <c r="Y216" i="7"/>
  <c r="X216" i="7"/>
  <c r="W216" i="7"/>
  <c r="V216" i="7"/>
  <c r="Q216" i="7"/>
  <c r="P216" i="7"/>
  <c r="O216" i="7"/>
  <c r="N216" i="7"/>
  <c r="M216" i="7"/>
  <c r="H216" i="7"/>
  <c r="G216" i="7"/>
  <c r="F216" i="7"/>
  <c r="E216" i="7"/>
  <c r="D216" i="7"/>
  <c r="Z215" i="7"/>
  <c r="Y215" i="7"/>
  <c r="X215" i="7"/>
  <c r="W215" i="7"/>
  <c r="V215" i="7"/>
  <c r="Q215" i="7"/>
  <c r="P215" i="7"/>
  <c r="O215" i="7"/>
  <c r="N215" i="7"/>
  <c r="M215" i="7"/>
  <c r="H215" i="7"/>
  <c r="G215" i="7"/>
  <c r="F215" i="7"/>
  <c r="E215" i="7"/>
  <c r="D215" i="7"/>
  <c r="Z214" i="7"/>
  <c r="Y214" i="7"/>
  <c r="X214" i="7"/>
  <c r="W214" i="7"/>
  <c r="V214" i="7"/>
  <c r="Q214" i="7"/>
  <c r="P214" i="7"/>
  <c r="O214" i="7"/>
  <c r="N214" i="7"/>
  <c r="M214" i="7"/>
  <c r="H214" i="7"/>
  <c r="G214" i="7"/>
  <c r="F214" i="7"/>
  <c r="E214" i="7"/>
  <c r="D214" i="7"/>
  <c r="Z213" i="7"/>
  <c r="Y213" i="7"/>
  <c r="X213" i="7"/>
  <c r="W213" i="7"/>
  <c r="V213" i="7"/>
  <c r="Q213" i="7"/>
  <c r="P213" i="7"/>
  <c r="O213" i="7"/>
  <c r="N213" i="7"/>
  <c r="M213" i="7"/>
  <c r="H213" i="7"/>
  <c r="G213" i="7"/>
  <c r="F213" i="7"/>
  <c r="E213" i="7"/>
  <c r="D213" i="7"/>
  <c r="Z212" i="7"/>
  <c r="Y212" i="7"/>
  <c r="X212" i="7"/>
  <c r="W212" i="7"/>
  <c r="V212" i="7"/>
  <c r="Q212" i="7"/>
  <c r="P212" i="7"/>
  <c r="O212" i="7"/>
  <c r="N212" i="7"/>
  <c r="M212" i="7"/>
  <c r="H212" i="7"/>
  <c r="G212" i="7"/>
  <c r="F212" i="7"/>
  <c r="E212" i="7"/>
  <c r="D212" i="7"/>
  <c r="Z211" i="7"/>
  <c r="Y211" i="7"/>
  <c r="X211" i="7"/>
  <c r="W211" i="7"/>
  <c r="V211" i="7"/>
  <c r="Q211" i="7"/>
  <c r="P211" i="7"/>
  <c r="O211" i="7"/>
  <c r="N211" i="7"/>
  <c r="M211" i="7"/>
  <c r="H211" i="7"/>
  <c r="G211" i="7"/>
  <c r="F211" i="7"/>
  <c r="E211" i="7"/>
  <c r="D211" i="7"/>
  <c r="Z210" i="7"/>
  <c r="Y210" i="7"/>
  <c r="X210" i="7"/>
  <c r="W210" i="7"/>
  <c r="V210" i="7"/>
  <c r="Q210" i="7"/>
  <c r="P210" i="7"/>
  <c r="O210" i="7"/>
  <c r="N210" i="7"/>
  <c r="M210" i="7"/>
  <c r="H210" i="7"/>
  <c r="G210" i="7"/>
  <c r="F210" i="7"/>
  <c r="E210" i="7"/>
  <c r="D210" i="7"/>
  <c r="Z209" i="7"/>
  <c r="Y209" i="7"/>
  <c r="X209" i="7"/>
  <c r="W209" i="7"/>
  <c r="V209" i="7"/>
  <c r="Q209" i="7"/>
  <c r="P209" i="7"/>
  <c r="O209" i="7"/>
  <c r="N209" i="7"/>
  <c r="M209" i="7"/>
  <c r="H209" i="7"/>
  <c r="G209" i="7"/>
  <c r="F209" i="7"/>
  <c r="E209" i="7"/>
  <c r="D209" i="7"/>
  <c r="Z208" i="7"/>
  <c r="Y208" i="7"/>
  <c r="X208" i="7"/>
  <c r="W208" i="7"/>
  <c r="V208" i="7"/>
  <c r="Q208" i="7"/>
  <c r="P208" i="7"/>
  <c r="O208" i="7"/>
  <c r="N208" i="7"/>
  <c r="M208" i="7"/>
  <c r="H208" i="7"/>
  <c r="G208" i="7"/>
  <c r="F208" i="7"/>
  <c r="E208" i="7"/>
  <c r="D208" i="7"/>
  <c r="Z207" i="7"/>
  <c r="Y207" i="7"/>
  <c r="X207" i="7"/>
  <c r="W207" i="7"/>
  <c r="V207" i="7"/>
  <c r="Q207" i="7"/>
  <c r="P207" i="7"/>
  <c r="O207" i="7"/>
  <c r="N207" i="7"/>
  <c r="M207" i="7"/>
  <c r="H207" i="7"/>
  <c r="G207" i="7"/>
  <c r="F207" i="7"/>
  <c r="E207" i="7"/>
  <c r="D207" i="7"/>
  <c r="Z206" i="7"/>
  <c r="Y206" i="7"/>
  <c r="X206" i="7"/>
  <c r="W206" i="7"/>
  <c r="V206" i="7"/>
  <c r="Q206" i="7"/>
  <c r="P206" i="7"/>
  <c r="O206" i="7"/>
  <c r="N206" i="7"/>
  <c r="M206" i="7"/>
  <c r="H206" i="7"/>
  <c r="G206" i="7"/>
  <c r="F206" i="7"/>
  <c r="E206" i="7"/>
  <c r="D206" i="7"/>
  <c r="Z205" i="7"/>
  <c r="Y205" i="7"/>
  <c r="X205" i="7"/>
  <c r="W205" i="7"/>
  <c r="V205" i="7"/>
  <c r="Q205" i="7"/>
  <c r="P205" i="7"/>
  <c r="O205" i="7"/>
  <c r="N205" i="7"/>
  <c r="M205" i="7"/>
  <c r="H205" i="7"/>
  <c r="G205" i="7"/>
  <c r="F205" i="7"/>
  <c r="E205" i="7"/>
  <c r="D205" i="7"/>
  <c r="Z204" i="7"/>
  <c r="Y204" i="7"/>
  <c r="X204" i="7"/>
  <c r="W204" i="7"/>
  <c r="V204" i="7"/>
  <c r="Q204" i="7"/>
  <c r="P204" i="7"/>
  <c r="O204" i="7"/>
  <c r="N204" i="7"/>
  <c r="M204" i="7"/>
  <c r="H204" i="7"/>
  <c r="G204" i="7"/>
  <c r="F204" i="7"/>
  <c r="E204" i="7"/>
  <c r="D204" i="7"/>
  <c r="Z203" i="7"/>
  <c r="Y203" i="7"/>
  <c r="X203" i="7"/>
  <c r="W203" i="7"/>
  <c r="V203" i="7"/>
  <c r="Q203" i="7"/>
  <c r="P203" i="7"/>
  <c r="O203" i="7"/>
  <c r="N203" i="7"/>
  <c r="M203" i="7"/>
  <c r="H203" i="7"/>
  <c r="G203" i="7"/>
  <c r="F203" i="7"/>
  <c r="E203" i="7"/>
  <c r="D203" i="7"/>
  <c r="Z189" i="7"/>
  <c r="Y189" i="7"/>
  <c r="X189" i="7"/>
  <c r="W189" i="7"/>
  <c r="V189" i="7"/>
  <c r="Q189" i="7"/>
  <c r="P189" i="7"/>
  <c r="O189" i="7"/>
  <c r="N189" i="7"/>
  <c r="M189" i="7"/>
  <c r="H189" i="7"/>
  <c r="G189" i="7"/>
  <c r="F189" i="7"/>
  <c r="E189" i="7"/>
  <c r="D189" i="7"/>
  <c r="Z188" i="7"/>
  <c r="Y188" i="7"/>
  <c r="X188" i="7"/>
  <c r="W188" i="7"/>
  <c r="V188" i="7"/>
  <c r="Q188" i="7"/>
  <c r="P188" i="7"/>
  <c r="O188" i="7"/>
  <c r="N188" i="7"/>
  <c r="M188" i="7"/>
  <c r="H188" i="7"/>
  <c r="G188" i="7"/>
  <c r="F188" i="7"/>
  <c r="E188" i="7"/>
  <c r="D188" i="7"/>
  <c r="Z187" i="7"/>
  <c r="Y187" i="7"/>
  <c r="X187" i="7"/>
  <c r="W187" i="7"/>
  <c r="V187" i="7"/>
  <c r="Q187" i="7"/>
  <c r="P187" i="7"/>
  <c r="O187" i="7"/>
  <c r="N187" i="7"/>
  <c r="M187" i="7"/>
  <c r="H187" i="7"/>
  <c r="G187" i="7"/>
  <c r="F187" i="7"/>
  <c r="E187" i="7"/>
  <c r="D187" i="7"/>
  <c r="Z186" i="7"/>
  <c r="Y186" i="7"/>
  <c r="X186" i="7"/>
  <c r="W186" i="7"/>
  <c r="V186" i="7"/>
  <c r="Q186" i="7"/>
  <c r="P186" i="7"/>
  <c r="O186" i="7"/>
  <c r="N186" i="7"/>
  <c r="M186" i="7"/>
  <c r="H186" i="7"/>
  <c r="G186" i="7"/>
  <c r="F186" i="7"/>
  <c r="E186" i="7"/>
  <c r="D186" i="7"/>
  <c r="Z185" i="7"/>
  <c r="Y185" i="7"/>
  <c r="X185" i="7"/>
  <c r="W185" i="7"/>
  <c r="V185" i="7"/>
  <c r="Q185" i="7"/>
  <c r="P185" i="7"/>
  <c r="O185" i="7"/>
  <c r="N185" i="7"/>
  <c r="M185" i="7"/>
  <c r="H185" i="7"/>
  <c r="G185" i="7"/>
  <c r="F185" i="7"/>
  <c r="E185" i="7"/>
  <c r="D185" i="7"/>
  <c r="Z184" i="7"/>
  <c r="Y184" i="7"/>
  <c r="X184" i="7"/>
  <c r="W184" i="7"/>
  <c r="V184" i="7"/>
  <c r="Q184" i="7"/>
  <c r="P184" i="7"/>
  <c r="O184" i="7"/>
  <c r="N184" i="7"/>
  <c r="M184" i="7"/>
  <c r="H184" i="7"/>
  <c r="G184" i="7"/>
  <c r="F184" i="7"/>
  <c r="E184" i="7"/>
  <c r="D184" i="7"/>
  <c r="Z183" i="7"/>
  <c r="Y183" i="7"/>
  <c r="X183" i="7"/>
  <c r="W183" i="7"/>
  <c r="V183" i="7"/>
  <c r="Q183" i="7"/>
  <c r="P183" i="7"/>
  <c r="O183" i="7"/>
  <c r="N183" i="7"/>
  <c r="M183" i="7"/>
  <c r="H183" i="7"/>
  <c r="G183" i="7"/>
  <c r="F183" i="7"/>
  <c r="E183" i="7"/>
  <c r="D183" i="7"/>
  <c r="Z182" i="7"/>
  <c r="Y182" i="7"/>
  <c r="X182" i="7"/>
  <c r="W182" i="7"/>
  <c r="V182" i="7"/>
  <c r="Q182" i="7"/>
  <c r="P182" i="7"/>
  <c r="O182" i="7"/>
  <c r="N182" i="7"/>
  <c r="M182" i="7"/>
  <c r="H182" i="7"/>
  <c r="G182" i="7"/>
  <c r="F182" i="7"/>
  <c r="E182" i="7"/>
  <c r="D182" i="7"/>
  <c r="Z181" i="7"/>
  <c r="Y181" i="7"/>
  <c r="X181" i="7"/>
  <c r="W181" i="7"/>
  <c r="V181" i="7"/>
  <c r="Q181" i="7"/>
  <c r="P181" i="7"/>
  <c r="O181" i="7"/>
  <c r="N181" i="7"/>
  <c r="M181" i="7"/>
  <c r="H181" i="7"/>
  <c r="G181" i="7"/>
  <c r="F181" i="7"/>
  <c r="E181" i="7"/>
  <c r="D181" i="7"/>
  <c r="Z180" i="7"/>
  <c r="Y180" i="7"/>
  <c r="X180" i="7"/>
  <c r="W180" i="7"/>
  <c r="V180" i="7"/>
  <c r="Q180" i="7"/>
  <c r="P180" i="7"/>
  <c r="O180" i="7"/>
  <c r="N180" i="7"/>
  <c r="M180" i="7"/>
  <c r="H180" i="7"/>
  <c r="G180" i="7"/>
  <c r="F180" i="7"/>
  <c r="E180" i="7"/>
  <c r="D180" i="7"/>
  <c r="Z179" i="7"/>
  <c r="Y179" i="7"/>
  <c r="X179" i="7"/>
  <c r="W179" i="7"/>
  <c r="V179" i="7"/>
  <c r="Q179" i="7"/>
  <c r="P179" i="7"/>
  <c r="O179" i="7"/>
  <c r="N179" i="7"/>
  <c r="M179" i="7"/>
  <c r="H179" i="7"/>
  <c r="G179" i="7"/>
  <c r="F179" i="7"/>
  <c r="E179" i="7"/>
  <c r="D179" i="7"/>
  <c r="Z178" i="7"/>
  <c r="Y178" i="7"/>
  <c r="X178" i="7"/>
  <c r="W178" i="7"/>
  <c r="V178" i="7"/>
  <c r="Q178" i="7"/>
  <c r="P178" i="7"/>
  <c r="O178" i="7"/>
  <c r="N178" i="7"/>
  <c r="M178" i="7"/>
  <c r="H178" i="7"/>
  <c r="G178" i="7"/>
  <c r="F178" i="7"/>
  <c r="E178" i="7"/>
  <c r="D178" i="7"/>
  <c r="Z177" i="7"/>
  <c r="Y177" i="7"/>
  <c r="X177" i="7"/>
  <c r="W177" i="7"/>
  <c r="V177" i="7"/>
  <c r="Q177" i="7"/>
  <c r="P177" i="7"/>
  <c r="O177" i="7"/>
  <c r="N177" i="7"/>
  <c r="M177" i="7"/>
  <c r="H177" i="7"/>
  <c r="G177" i="7"/>
  <c r="F177" i="7"/>
  <c r="E177" i="7"/>
  <c r="D177" i="7"/>
  <c r="Z176" i="7"/>
  <c r="Y176" i="7"/>
  <c r="X176" i="7"/>
  <c r="W176" i="7"/>
  <c r="V176" i="7"/>
  <c r="Q176" i="7"/>
  <c r="P176" i="7"/>
  <c r="O176" i="7"/>
  <c r="N176" i="7"/>
  <c r="M176" i="7"/>
  <c r="H176" i="7"/>
  <c r="G176" i="7"/>
  <c r="F176" i="7"/>
  <c r="E176" i="7"/>
  <c r="D176" i="7"/>
  <c r="Z175" i="7"/>
  <c r="Y175" i="7"/>
  <c r="X175" i="7"/>
  <c r="W175" i="7"/>
  <c r="V175" i="7"/>
  <c r="Q175" i="7"/>
  <c r="P175" i="7"/>
  <c r="O175" i="7"/>
  <c r="N175" i="7"/>
  <c r="M175" i="7"/>
  <c r="H175" i="7"/>
  <c r="G175" i="7"/>
  <c r="F175" i="7"/>
  <c r="E175" i="7"/>
  <c r="D175" i="7"/>
  <c r="Z174" i="7"/>
  <c r="Y174" i="7"/>
  <c r="X174" i="7"/>
  <c r="W174" i="7"/>
  <c r="V174" i="7"/>
  <c r="Q174" i="7"/>
  <c r="P174" i="7"/>
  <c r="O174" i="7"/>
  <c r="N174" i="7"/>
  <c r="M174" i="7"/>
  <c r="H174" i="7"/>
  <c r="G174" i="7"/>
  <c r="F174" i="7"/>
  <c r="E174" i="7"/>
  <c r="D174" i="7"/>
  <c r="Z173" i="7"/>
  <c r="Y173" i="7"/>
  <c r="X173" i="7"/>
  <c r="W173" i="7"/>
  <c r="V173" i="7"/>
  <c r="Q173" i="7"/>
  <c r="P173" i="7"/>
  <c r="O173" i="7"/>
  <c r="N173" i="7"/>
  <c r="M173" i="7"/>
  <c r="H173" i="7"/>
  <c r="G173" i="7"/>
  <c r="F173" i="7"/>
  <c r="E173" i="7"/>
  <c r="D173" i="7"/>
  <c r="Z172" i="7"/>
  <c r="Y172" i="7"/>
  <c r="X172" i="7"/>
  <c r="W172" i="7"/>
  <c r="V172" i="7"/>
  <c r="Q172" i="7"/>
  <c r="P172" i="7"/>
  <c r="O172" i="7"/>
  <c r="N172" i="7"/>
  <c r="M172" i="7"/>
  <c r="H172" i="7"/>
  <c r="G172" i="7"/>
  <c r="F172" i="7"/>
  <c r="E172" i="7"/>
  <c r="D172" i="7"/>
  <c r="Z171" i="7"/>
  <c r="Y171" i="7"/>
  <c r="X171" i="7"/>
  <c r="W171" i="7"/>
  <c r="V171" i="7"/>
  <c r="Q171" i="7"/>
  <c r="P171" i="7"/>
  <c r="O171" i="7"/>
  <c r="N171" i="7"/>
  <c r="M171" i="7"/>
  <c r="H171" i="7"/>
  <c r="G171" i="7"/>
  <c r="F171" i="7"/>
  <c r="E171" i="7"/>
  <c r="D171" i="7"/>
  <c r="Z170" i="7"/>
  <c r="Y170" i="7"/>
  <c r="X170" i="7"/>
  <c r="W170" i="7"/>
  <c r="V170" i="7"/>
  <c r="Q170" i="7"/>
  <c r="P170" i="7"/>
  <c r="O170" i="7"/>
  <c r="N170" i="7"/>
  <c r="M170" i="7"/>
  <c r="H170" i="7"/>
  <c r="G170" i="7"/>
  <c r="F170" i="7"/>
  <c r="E170" i="7"/>
  <c r="D170" i="7"/>
  <c r="Z164" i="7"/>
  <c r="Y164" i="7"/>
  <c r="X164" i="7"/>
  <c r="W164" i="7"/>
  <c r="V164" i="7"/>
  <c r="Q164" i="7"/>
  <c r="P164" i="7"/>
  <c r="O164" i="7"/>
  <c r="N164" i="7"/>
  <c r="M164" i="7"/>
  <c r="H164" i="7"/>
  <c r="G164" i="7"/>
  <c r="F164" i="7"/>
  <c r="E164" i="7"/>
  <c r="D164" i="7"/>
  <c r="Z163" i="7"/>
  <c r="Y163" i="7"/>
  <c r="X163" i="7"/>
  <c r="W163" i="7"/>
  <c r="V163" i="7"/>
  <c r="Q163" i="7"/>
  <c r="P163" i="7"/>
  <c r="O163" i="7"/>
  <c r="N163" i="7"/>
  <c r="M163" i="7"/>
  <c r="H163" i="7"/>
  <c r="G163" i="7"/>
  <c r="F163" i="7"/>
  <c r="E163" i="7"/>
  <c r="D163" i="7"/>
  <c r="Z162" i="7"/>
  <c r="Y162" i="7"/>
  <c r="X162" i="7"/>
  <c r="W162" i="7"/>
  <c r="V162" i="7"/>
  <c r="Q162" i="7"/>
  <c r="P162" i="7"/>
  <c r="O162" i="7"/>
  <c r="N162" i="7"/>
  <c r="M162" i="7"/>
  <c r="H162" i="7"/>
  <c r="G162" i="7"/>
  <c r="F162" i="7"/>
  <c r="E162" i="7"/>
  <c r="D162" i="7"/>
  <c r="Z161" i="7"/>
  <c r="Y161" i="7"/>
  <c r="X161" i="7"/>
  <c r="W161" i="7"/>
  <c r="V161" i="7"/>
  <c r="Q161" i="7"/>
  <c r="P161" i="7"/>
  <c r="O161" i="7"/>
  <c r="N161" i="7"/>
  <c r="M161" i="7"/>
  <c r="H161" i="7"/>
  <c r="G161" i="7"/>
  <c r="F161" i="7"/>
  <c r="E161" i="7"/>
  <c r="D161" i="7"/>
  <c r="Z160" i="7"/>
  <c r="Y160" i="7"/>
  <c r="X160" i="7"/>
  <c r="W160" i="7"/>
  <c r="V160" i="7"/>
  <c r="Q160" i="7"/>
  <c r="P160" i="7"/>
  <c r="O160" i="7"/>
  <c r="N160" i="7"/>
  <c r="M160" i="7"/>
  <c r="H160" i="7"/>
  <c r="G160" i="7"/>
  <c r="F160" i="7"/>
  <c r="E160" i="7"/>
  <c r="D160" i="7"/>
  <c r="Z159" i="7"/>
  <c r="Y159" i="7"/>
  <c r="X159" i="7"/>
  <c r="W159" i="7"/>
  <c r="V159" i="7"/>
  <c r="Q159" i="7"/>
  <c r="P159" i="7"/>
  <c r="O159" i="7"/>
  <c r="N159" i="7"/>
  <c r="M159" i="7"/>
  <c r="H159" i="7"/>
  <c r="G159" i="7"/>
  <c r="F159" i="7"/>
  <c r="E159" i="7"/>
  <c r="D159" i="7"/>
  <c r="Z158" i="7"/>
  <c r="Y158" i="7"/>
  <c r="X158" i="7"/>
  <c r="W158" i="7"/>
  <c r="V158" i="7"/>
  <c r="Q158" i="7"/>
  <c r="P158" i="7"/>
  <c r="O158" i="7"/>
  <c r="N158" i="7"/>
  <c r="M158" i="7"/>
  <c r="H158" i="7"/>
  <c r="G158" i="7"/>
  <c r="F158" i="7"/>
  <c r="E158" i="7"/>
  <c r="D158" i="7"/>
  <c r="Z157" i="7"/>
  <c r="Y157" i="7"/>
  <c r="X157" i="7"/>
  <c r="W157" i="7"/>
  <c r="V157" i="7"/>
  <c r="Q157" i="7"/>
  <c r="P157" i="7"/>
  <c r="O157" i="7"/>
  <c r="N157" i="7"/>
  <c r="M157" i="7"/>
  <c r="H157" i="7"/>
  <c r="G157" i="7"/>
  <c r="F157" i="7"/>
  <c r="E157" i="7"/>
  <c r="D157" i="7"/>
  <c r="Z156" i="7"/>
  <c r="Y156" i="7"/>
  <c r="X156" i="7"/>
  <c r="W156" i="7"/>
  <c r="V156" i="7"/>
  <c r="Q156" i="7"/>
  <c r="P156" i="7"/>
  <c r="O156" i="7"/>
  <c r="N156" i="7"/>
  <c r="M156" i="7"/>
  <c r="H156" i="7"/>
  <c r="G156" i="7"/>
  <c r="F156" i="7"/>
  <c r="E156" i="7"/>
  <c r="D156" i="7"/>
  <c r="Z155" i="7"/>
  <c r="Y155" i="7"/>
  <c r="X155" i="7"/>
  <c r="W155" i="7"/>
  <c r="V155" i="7"/>
  <c r="Q155" i="7"/>
  <c r="P155" i="7"/>
  <c r="O155" i="7"/>
  <c r="N155" i="7"/>
  <c r="M155" i="7"/>
  <c r="H155" i="7"/>
  <c r="G155" i="7"/>
  <c r="F155" i="7"/>
  <c r="E155" i="7"/>
  <c r="D155" i="7"/>
  <c r="Z154" i="7"/>
  <c r="Y154" i="7"/>
  <c r="X154" i="7"/>
  <c r="W154" i="7"/>
  <c r="V154" i="7"/>
  <c r="Q154" i="7"/>
  <c r="P154" i="7"/>
  <c r="O154" i="7"/>
  <c r="N154" i="7"/>
  <c r="M154" i="7"/>
  <c r="H154" i="7"/>
  <c r="G154" i="7"/>
  <c r="F154" i="7"/>
  <c r="E154" i="7"/>
  <c r="D154" i="7"/>
  <c r="Z153" i="7"/>
  <c r="Y153" i="7"/>
  <c r="X153" i="7"/>
  <c r="W153" i="7"/>
  <c r="V153" i="7"/>
  <c r="Q153" i="7"/>
  <c r="P153" i="7"/>
  <c r="O153" i="7"/>
  <c r="N153" i="7"/>
  <c r="M153" i="7"/>
  <c r="H153" i="7"/>
  <c r="G153" i="7"/>
  <c r="F153" i="7"/>
  <c r="E153" i="7"/>
  <c r="D153" i="7"/>
  <c r="Z152" i="7"/>
  <c r="Y152" i="7"/>
  <c r="X152" i="7"/>
  <c r="W152" i="7"/>
  <c r="V152" i="7"/>
  <c r="Q152" i="7"/>
  <c r="P152" i="7"/>
  <c r="O152" i="7"/>
  <c r="N152" i="7"/>
  <c r="M152" i="7"/>
  <c r="H152" i="7"/>
  <c r="G152" i="7"/>
  <c r="F152" i="7"/>
  <c r="E152" i="7"/>
  <c r="D152" i="7"/>
  <c r="Z151" i="7"/>
  <c r="Y151" i="7"/>
  <c r="X151" i="7"/>
  <c r="W151" i="7"/>
  <c r="V151" i="7"/>
  <c r="Q151" i="7"/>
  <c r="P151" i="7"/>
  <c r="O151" i="7"/>
  <c r="N151" i="7"/>
  <c r="M151" i="7"/>
  <c r="H151" i="7"/>
  <c r="G151" i="7"/>
  <c r="F151" i="7"/>
  <c r="E151" i="7"/>
  <c r="D151" i="7"/>
  <c r="Z150" i="7"/>
  <c r="Y150" i="7"/>
  <c r="X150" i="7"/>
  <c r="W150" i="7"/>
  <c r="V150" i="7"/>
  <c r="Q150" i="7"/>
  <c r="P150" i="7"/>
  <c r="O150" i="7"/>
  <c r="N150" i="7"/>
  <c r="M150" i="7"/>
  <c r="H150" i="7"/>
  <c r="G150" i="7"/>
  <c r="F150" i="7"/>
  <c r="E150" i="7"/>
  <c r="D150" i="7"/>
  <c r="Z149" i="7"/>
  <c r="Y149" i="7"/>
  <c r="X149" i="7"/>
  <c r="W149" i="7"/>
  <c r="V149" i="7"/>
  <c r="Q149" i="7"/>
  <c r="P149" i="7"/>
  <c r="O149" i="7"/>
  <c r="N149" i="7"/>
  <c r="M149" i="7"/>
  <c r="H149" i="7"/>
  <c r="G149" i="7"/>
  <c r="F149" i="7"/>
  <c r="E149" i="7"/>
  <c r="D149" i="7"/>
  <c r="Z148" i="7"/>
  <c r="Y148" i="7"/>
  <c r="X148" i="7"/>
  <c r="W148" i="7"/>
  <c r="V148" i="7"/>
  <c r="Q148" i="7"/>
  <c r="P148" i="7"/>
  <c r="O148" i="7"/>
  <c r="N148" i="7"/>
  <c r="M148" i="7"/>
  <c r="H148" i="7"/>
  <c r="G148" i="7"/>
  <c r="F148" i="7"/>
  <c r="E148" i="7"/>
  <c r="D148" i="7"/>
  <c r="Z147" i="7"/>
  <c r="Y147" i="7"/>
  <c r="X147" i="7"/>
  <c r="W147" i="7"/>
  <c r="V147" i="7"/>
  <c r="Q147" i="7"/>
  <c r="P147" i="7"/>
  <c r="O147" i="7"/>
  <c r="N147" i="7"/>
  <c r="M147" i="7"/>
  <c r="H147" i="7"/>
  <c r="G147" i="7"/>
  <c r="F147" i="7"/>
  <c r="E147" i="7"/>
  <c r="D147" i="7"/>
  <c r="Z146" i="7"/>
  <c r="Y146" i="7"/>
  <c r="X146" i="7"/>
  <c r="W146" i="7"/>
  <c r="V146" i="7"/>
  <c r="Q146" i="7"/>
  <c r="P146" i="7"/>
  <c r="O146" i="7"/>
  <c r="N146" i="7"/>
  <c r="M146" i="7"/>
  <c r="H146" i="7"/>
  <c r="G146" i="7"/>
  <c r="F146" i="7"/>
  <c r="E146" i="7"/>
  <c r="D146" i="7"/>
  <c r="Z145" i="7"/>
  <c r="Y145" i="7"/>
  <c r="X145" i="7"/>
  <c r="W145" i="7"/>
  <c r="V145" i="7"/>
  <c r="Q145" i="7"/>
  <c r="P145" i="7"/>
  <c r="O145" i="7"/>
  <c r="N145" i="7"/>
  <c r="M145" i="7"/>
  <c r="H145" i="7"/>
  <c r="G145" i="7"/>
  <c r="F145" i="7"/>
  <c r="E145" i="7"/>
  <c r="D145" i="7"/>
  <c r="Z131" i="7"/>
  <c r="Y131" i="7"/>
  <c r="X131" i="7"/>
  <c r="W131" i="7"/>
  <c r="V131" i="7"/>
  <c r="Q131" i="7"/>
  <c r="P131" i="7"/>
  <c r="O131" i="7"/>
  <c r="N131" i="7"/>
  <c r="M131" i="7"/>
  <c r="H131" i="7"/>
  <c r="G131" i="7"/>
  <c r="F131" i="7"/>
  <c r="E131" i="7"/>
  <c r="D131" i="7"/>
  <c r="Z130" i="7"/>
  <c r="Y130" i="7"/>
  <c r="X130" i="7"/>
  <c r="W130" i="7"/>
  <c r="V130" i="7"/>
  <c r="Q130" i="7"/>
  <c r="P130" i="7"/>
  <c r="O130" i="7"/>
  <c r="N130" i="7"/>
  <c r="M130" i="7"/>
  <c r="H130" i="7"/>
  <c r="G130" i="7"/>
  <c r="F130" i="7"/>
  <c r="E130" i="7"/>
  <c r="D130" i="7"/>
  <c r="Z129" i="7"/>
  <c r="Y129" i="7"/>
  <c r="X129" i="7"/>
  <c r="W129" i="7"/>
  <c r="V129" i="7"/>
  <c r="Q129" i="7"/>
  <c r="P129" i="7"/>
  <c r="O129" i="7"/>
  <c r="N129" i="7"/>
  <c r="M129" i="7"/>
  <c r="H129" i="7"/>
  <c r="G129" i="7"/>
  <c r="F129" i="7"/>
  <c r="E129" i="7"/>
  <c r="D129" i="7"/>
  <c r="Z128" i="7"/>
  <c r="Y128" i="7"/>
  <c r="X128" i="7"/>
  <c r="W128" i="7"/>
  <c r="V128" i="7"/>
  <c r="Q128" i="7"/>
  <c r="P128" i="7"/>
  <c r="O128" i="7"/>
  <c r="N128" i="7"/>
  <c r="M128" i="7"/>
  <c r="H128" i="7"/>
  <c r="G128" i="7"/>
  <c r="F128" i="7"/>
  <c r="E128" i="7"/>
  <c r="D128" i="7"/>
  <c r="Z127" i="7"/>
  <c r="Y127" i="7"/>
  <c r="X127" i="7"/>
  <c r="W127" i="7"/>
  <c r="V127" i="7"/>
  <c r="Q127" i="7"/>
  <c r="P127" i="7"/>
  <c r="O127" i="7"/>
  <c r="N127" i="7"/>
  <c r="M127" i="7"/>
  <c r="H127" i="7"/>
  <c r="G127" i="7"/>
  <c r="F127" i="7"/>
  <c r="E127" i="7"/>
  <c r="D127" i="7"/>
  <c r="Z126" i="7"/>
  <c r="Y126" i="7"/>
  <c r="X126" i="7"/>
  <c r="W126" i="7"/>
  <c r="V126" i="7"/>
  <c r="Q126" i="7"/>
  <c r="P126" i="7"/>
  <c r="O126" i="7"/>
  <c r="N126" i="7"/>
  <c r="M126" i="7"/>
  <c r="H126" i="7"/>
  <c r="G126" i="7"/>
  <c r="F126" i="7"/>
  <c r="E126" i="7"/>
  <c r="D126" i="7"/>
  <c r="Z125" i="7"/>
  <c r="Y125" i="7"/>
  <c r="X125" i="7"/>
  <c r="W125" i="7"/>
  <c r="V125" i="7"/>
  <c r="Q125" i="7"/>
  <c r="P125" i="7"/>
  <c r="O125" i="7"/>
  <c r="N125" i="7"/>
  <c r="M125" i="7"/>
  <c r="H125" i="7"/>
  <c r="G125" i="7"/>
  <c r="F125" i="7"/>
  <c r="E125" i="7"/>
  <c r="D125" i="7"/>
  <c r="Z124" i="7"/>
  <c r="Y124" i="7"/>
  <c r="X124" i="7"/>
  <c r="W124" i="7"/>
  <c r="V124" i="7"/>
  <c r="Q124" i="7"/>
  <c r="P124" i="7"/>
  <c r="O124" i="7"/>
  <c r="N124" i="7"/>
  <c r="M124" i="7"/>
  <c r="H124" i="7"/>
  <c r="G124" i="7"/>
  <c r="F124" i="7"/>
  <c r="E124" i="7"/>
  <c r="D124" i="7"/>
  <c r="Z123" i="7"/>
  <c r="Y123" i="7"/>
  <c r="X123" i="7"/>
  <c r="W123" i="7"/>
  <c r="V123" i="7"/>
  <c r="Q123" i="7"/>
  <c r="P123" i="7"/>
  <c r="O123" i="7"/>
  <c r="N123" i="7"/>
  <c r="M123" i="7"/>
  <c r="H123" i="7"/>
  <c r="G123" i="7"/>
  <c r="F123" i="7"/>
  <c r="E123" i="7"/>
  <c r="D123" i="7"/>
  <c r="Z122" i="7"/>
  <c r="Y122" i="7"/>
  <c r="X122" i="7"/>
  <c r="W122" i="7"/>
  <c r="V122" i="7"/>
  <c r="Q122" i="7"/>
  <c r="P122" i="7"/>
  <c r="O122" i="7"/>
  <c r="N122" i="7"/>
  <c r="M122" i="7"/>
  <c r="H122" i="7"/>
  <c r="G122" i="7"/>
  <c r="F122" i="7"/>
  <c r="E122" i="7"/>
  <c r="D122" i="7"/>
  <c r="Z121" i="7"/>
  <c r="Y121" i="7"/>
  <c r="X121" i="7"/>
  <c r="W121" i="7"/>
  <c r="V121" i="7"/>
  <c r="Q121" i="7"/>
  <c r="P121" i="7"/>
  <c r="O121" i="7"/>
  <c r="N121" i="7"/>
  <c r="M121" i="7"/>
  <c r="H121" i="7"/>
  <c r="G121" i="7"/>
  <c r="F121" i="7"/>
  <c r="E121" i="7"/>
  <c r="D121" i="7"/>
  <c r="Z120" i="7"/>
  <c r="Y120" i="7"/>
  <c r="X120" i="7"/>
  <c r="W120" i="7"/>
  <c r="V120" i="7"/>
  <c r="Q120" i="7"/>
  <c r="P120" i="7"/>
  <c r="O120" i="7"/>
  <c r="N120" i="7"/>
  <c r="M120" i="7"/>
  <c r="H120" i="7"/>
  <c r="G120" i="7"/>
  <c r="F120" i="7"/>
  <c r="E120" i="7"/>
  <c r="D120" i="7"/>
  <c r="Z119" i="7"/>
  <c r="Y119" i="7"/>
  <c r="X119" i="7"/>
  <c r="W119" i="7"/>
  <c r="V119" i="7"/>
  <c r="Q119" i="7"/>
  <c r="P119" i="7"/>
  <c r="O119" i="7"/>
  <c r="N119" i="7"/>
  <c r="M119" i="7"/>
  <c r="H119" i="7"/>
  <c r="G119" i="7"/>
  <c r="F119" i="7"/>
  <c r="E119" i="7"/>
  <c r="D119" i="7"/>
  <c r="Z118" i="7"/>
  <c r="Y118" i="7"/>
  <c r="X118" i="7"/>
  <c r="W118" i="7"/>
  <c r="V118" i="7"/>
  <c r="Q118" i="7"/>
  <c r="P118" i="7"/>
  <c r="O118" i="7"/>
  <c r="N118" i="7"/>
  <c r="M118" i="7"/>
  <c r="H118" i="7"/>
  <c r="G118" i="7"/>
  <c r="F118" i="7"/>
  <c r="E118" i="7"/>
  <c r="D118" i="7"/>
  <c r="Z117" i="7"/>
  <c r="Y117" i="7"/>
  <c r="X117" i="7"/>
  <c r="W117" i="7"/>
  <c r="V117" i="7"/>
  <c r="Q117" i="7"/>
  <c r="P117" i="7"/>
  <c r="O117" i="7"/>
  <c r="N117" i="7"/>
  <c r="M117" i="7"/>
  <c r="H117" i="7"/>
  <c r="G117" i="7"/>
  <c r="F117" i="7"/>
  <c r="E117" i="7"/>
  <c r="D117" i="7"/>
  <c r="Z116" i="7"/>
  <c r="Y116" i="7"/>
  <c r="X116" i="7"/>
  <c r="W116" i="7"/>
  <c r="V116" i="7"/>
  <c r="Q116" i="7"/>
  <c r="P116" i="7"/>
  <c r="O116" i="7"/>
  <c r="N116" i="7"/>
  <c r="M116" i="7"/>
  <c r="H116" i="7"/>
  <c r="G116" i="7"/>
  <c r="F116" i="7"/>
  <c r="E116" i="7"/>
  <c r="D116" i="7"/>
  <c r="Z115" i="7"/>
  <c r="Y115" i="7"/>
  <c r="X115" i="7"/>
  <c r="W115" i="7"/>
  <c r="V115" i="7"/>
  <c r="Q115" i="7"/>
  <c r="P115" i="7"/>
  <c r="O115" i="7"/>
  <c r="N115" i="7"/>
  <c r="M115" i="7"/>
  <c r="H115" i="7"/>
  <c r="G115" i="7"/>
  <c r="F115" i="7"/>
  <c r="E115" i="7"/>
  <c r="D115" i="7"/>
  <c r="Z114" i="7"/>
  <c r="Y114" i="7"/>
  <c r="X114" i="7"/>
  <c r="W114" i="7"/>
  <c r="V114" i="7"/>
  <c r="Q114" i="7"/>
  <c r="P114" i="7"/>
  <c r="O114" i="7"/>
  <c r="N114" i="7"/>
  <c r="M114" i="7"/>
  <c r="H114" i="7"/>
  <c r="G114" i="7"/>
  <c r="F114" i="7"/>
  <c r="E114" i="7"/>
  <c r="D114" i="7"/>
  <c r="Z113" i="7"/>
  <c r="Y113" i="7"/>
  <c r="X113" i="7"/>
  <c r="W113" i="7"/>
  <c r="V113" i="7"/>
  <c r="Q113" i="7"/>
  <c r="P113" i="7"/>
  <c r="O113" i="7"/>
  <c r="N113" i="7"/>
  <c r="M113" i="7"/>
  <c r="H113" i="7"/>
  <c r="G113" i="7"/>
  <c r="F113" i="7"/>
  <c r="E113" i="7"/>
  <c r="D113" i="7"/>
  <c r="Z112" i="7"/>
  <c r="Y112" i="7"/>
  <c r="X112" i="7"/>
  <c r="W112" i="7"/>
  <c r="V112" i="7"/>
  <c r="Q112" i="7"/>
  <c r="P112" i="7"/>
  <c r="O112" i="7"/>
  <c r="N112" i="7"/>
  <c r="M112" i="7"/>
  <c r="H112" i="7"/>
  <c r="G112" i="7"/>
  <c r="F112" i="7"/>
  <c r="E112" i="7"/>
  <c r="D112" i="7"/>
  <c r="Z106" i="7"/>
  <c r="Y106" i="7"/>
  <c r="X106" i="7"/>
  <c r="W106" i="7"/>
  <c r="V106" i="7"/>
  <c r="Q106" i="7"/>
  <c r="P106" i="7"/>
  <c r="O106" i="7"/>
  <c r="N106" i="7"/>
  <c r="M106" i="7"/>
  <c r="H106" i="7"/>
  <c r="G106" i="7"/>
  <c r="F106" i="7"/>
  <c r="E106" i="7"/>
  <c r="D106" i="7"/>
  <c r="Z105" i="7"/>
  <c r="Y105" i="7"/>
  <c r="X105" i="7"/>
  <c r="W105" i="7"/>
  <c r="V105" i="7"/>
  <c r="Q105" i="7"/>
  <c r="P105" i="7"/>
  <c r="O105" i="7"/>
  <c r="N105" i="7"/>
  <c r="M105" i="7"/>
  <c r="H105" i="7"/>
  <c r="G105" i="7"/>
  <c r="F105" i="7"/>
  <c r="E105" i="7"/>
  <c r="D105" i="7"/>
  <c r="Z104" i="7"/>
  <c r="Y104" i="7"/>
  <c r="X104" i="7"/>
  <c r="W104" i="7"/>
  <c r="V104" i="7"/>
  <c r="Q104" i="7"/>
  <c r="P104" i="7"/>
  <c r="O104" i="7"/>
  <c r="N104" i="7"/>
  <c r="M104" i="7"/>
  <c r="H104" i="7"/>
  <c r="G104" i="7"/>
  <c r="F104" i="7"/>
  <c r="E104" i="7"/>
  <c r="D104" i="7"/>
  <c r="Z103" i="7"/>
  <c r="Y103" i="7"/>
  <c r="X103" i="7"/>
  <c r="W103" i="7"/>
  <c r="V103" i="7"/>
  <c r="Q103" i="7"/>
  <c r="P103" i="7"/>
  <c r="O103" i="7"/>
  <c r="N103" i="7"/>
  <c r="M103" i="7"/>
  <c r="H103" i="7"/>
  <c r="G103" i="7"/>
  <c r="F103" i="7"/>
  <c r="E103" i="7"/>
  <c r="D103" i="7"/>
  <c r="Z102" i="7"/>
  <c r="Y102" i="7"/>
  <c r="X102" i="7"/>
  <c r="W102" i="7"/>
  <c r="V102" i="7"/>
  <c r="Q102" i="7"/>
  <c r="P102" i="7"/>
  <c r="O102" i="7"/>
  <c r="N102" i="7"/>
  <c r="M102" i="7"/>
  <c r="H102" i="7"/>
  <c r="G102" i="7"/>
  <c r="F102" i="7"/>
  <c r="E102" i="7"/>
  <c r="D102" i="7"/>
  <c r="Z101" i="7"/>
  <c r="Y101" i="7"/>
  <c r="X101" i="7"/>
  <c r="W101" i="7"/>
  <c r="V101" i="7"/>
  <c r="Q101" i="7"/>
  <c r="P101" i="7"/>
  <c r="O101" i="7"/>
  <c r="N101" i="7"/>
  <c r="M101" i="7"/>
  <c r="H101" i="7"/>
  <c r="G101" i="7"/>
  <c r="F101" i="7"/>
  <c r="E101" i="7"/>
  <c r="D101" i="7"/>
  <c r="Z100" i="7"/>
  <c r="Y100" i="7"/>
  <c r="X100" i="7"/>
  <c r="W100" i="7"/>
  <c r="V100" i="7"/>
  <c r="Q100" i="7"/>
  <c r="P100" i="7"/>
  <c r="O100" i="7"/>
  <c r="N100" i="7"/>
  <c r="M100" i="7"/>
  <c r="H100" i="7"/>
  <c r="G100" i="7"/>
  <c r="F100" i="7"/>
  <c r="E100" i="7"/>
  <c r="D100" i="7"/>
  <c r="Z99" i="7"/>
  <c r="Y99" i="7"/>
  <c r="X99" i="7"/>
  <c r="W99" i="7"/>
  <c r="V99" i="7"/>
  <c r="Q99" i="7"/>
  <c r="P99" i="7"/>
  <c r="O99" i="7"/>
  <c r="N99" i="7"/>
  <c r="M99" i="7"/>
  <c r="H99" i="7"/>
  <c r="G99" i="7"/>
  <c r="F99" i="7"/>
  <c r="E99" i="7"/>
  <c r="D99" i="7"/>
  <c r="Z98" i="7"/>
  <c r="Y98" i="7"/>
  <c r="X98" i="7"/>
  <c r="W98" i="7"/>
  <c r="V98" i="7"/>
  <c r="Q98" i="7"/>
  <c r="P98" i="7"/>
  <c r="O98" i="7"/>
  <c r="N98" i="7"/>
  <c r="M98" i="7"/>
  <c r="H98" i="7"/>
  <c r="G98" i="7"/>
  <c r="F98" i="7"/>
  <c r="E98" i="7"/>
  <c r="D98" i="7"/>
  <c r="Z97" i="7"/>
  <c r="Y97" i="7"/>
  <c r="X97" i="7"/>
  <c r="W97" i="7"/>
  <c r="V97" i="7"/>
  <c r="Q97" i="7"/>
  <c r="P97" i="7"/>
  <c r="O97" i="7"/>
  <c r="N97" i="7"/>
  <c r="M97" i="7"/>
  <c r="H97" i="7"/>
  <c r="G97" i="7"/>
  <c r="F97" i="7"/>
  <c r="E97" i="7"/>
  <c r="D97" i="7"/>
  <c r="Z96" i="7"/>
  <c r="Y96" i="7"/>
  <c r="X96" i="7"/>
  <c r="W96" i="7"/>
  <c r="V96" i="7"/>
  <c r="Q96" i="7"/>
  <c r="P96" i="7"/>
  <c r="O96" i="7"/>
  <c r="N96" i="7"/>
  <c r="M96" i="7"/>
  <c r="H96" i="7"/>
  <c r="G96" i="7"/>
  <c r="F96" i="7"/>
  <c r="E96" i="7"/>
  <c r="D96" i="7"/>
  <c r="Z95" i="7"/>
  <c r="Y95" i="7"/>
  <c r="X95" i="7"/>
  <c r="W95" i="7"/>
  <c r="V95" i="7"/>
  <c r="Q95" i="7"/>
  <c r="P95" i="7"/>
  <c r="O95" i="7"/>
  <c r="N95" i="7"/>
  <c r="M95" i="7"/>
  <c r="H95" i="7"/>
  <c r="G95" i="7"/>
  <c r="F95" i="7"/>
  <c r="E95" i="7"/>
  <c r="D95" i="7"/>
  <c r="Z94" i="7"/>
  <c r="Y94" i="7"/>
  <c r="X94" i="7"/>
  <c r="W94" i="7"/>
  <c r="V94" i="7"/>
  <c r="Q94" i="7"/>
  <c r="P94" i="7"/>
  <c r="O94" i="7"/>
  <c r="N94" i="7"/>
  <c r="M94" i="7"/>
  <c r="H94" i="7"/>
  <c r="G94" i="7"/>
  <c r="F94" i="7"/>
  <c r="E94" i="7"/>
  <c r="D94" i="7"/>
  <c r="Z93" i="7"/>
  <c r="Y93" i="7"/>
  <c r="X93" i="7"/>
  <c r="W93" i="7"/>
  <c r="V93" i="7"/>
  <c r="Q93" i="7"/>
  <c r="P93" i="7"/>
  <c r="O93" i="7"/>
  <c r="N93" i="7"/>
  <c r="M93" i="7"/>
  <c r="H93" i="7"/>
  <c r="G93" i="7"/>
  <c r="F93" i="7"/>
  <c r="E93" i="7"/>
  <c r="D93" i="7"/>
  <c r="Z92" i="7"/>
  <c r="Y92" i="7"/>
  <c r="X92" i="7"/>
  <c r="W92" i="7"/>
  <c r="V92" i="7"/>
  <c r="Q92" i="7"/>
  <c r="P92" i="7"/>
  <c r="O92" i="7"/>
  <c r="N92" i="7"/>
  <c r="M92" i="7"/>
  <c r="H92" i="7"/>
  <c r="G92" i="7"/>
  <c r="F92" i="7"/>
  <c r="E92" i="7"/>
  <c r="D92" i="7"/>
  <c r="Z91" i="7"/>
  <c r="Y91" i="7"/>
  <c r="X91" i="7"/>
  <c r="W91" i="7"/>
  <c r="V91" i="7"/>
  <c r="Q91" i="7"/>
  <c r="P91" i="7"/>
  <c r="O91" i="7"/>
  <c r="N91" i="7"/>
  <c r="M91" i="7"/>
  <c r="H91" i="7"/>
  <c r="G91" i="7"/>
  <c r="F91" i="7"/>
  <c r="E91" i="7"/>
  <c r="D91" i="7"/>
  <c r="Z90" i="7"/>
  <c r="Y90" i="7"/>
  <c r="X90" i="7"/>
  <c r="W90" i="7"/>
  <c r="V90" i="7"/>
  <c r="Q90" i="7"/>
  <c r="P90" i="7"/>
  <c r="O90" i="7"/>
  <c r="N90" i="7"/>
  <c r="M90" i="7"/>
  <c r="H90" i="7"/>
  <c r="G90" i="7"/>
  <c r="F90" i="7"/>
  <c r="E90" i="7"/>
  <c r="D90" i="7"/>
  <c r="Z89" i="7"/>
  <c r="Y89" i="7"/>
  <c r="X89" i="7"/>
  <c r="W89" i="7"/>
  <c r="V89" i="7"/>
  <c r="Q89" i="7"/>
  <c r="P89" i="7"/>
  <c r="O89" i="7"/>
  <c r="N89" i="7"/>
  <c r="M89" i="7"/>
  <c r="H89" i="7"/>
  <c r="G89" i="7"/>
  <c r="F89" i="7"/>
  <c r="E89" i="7"/>
  <c r="D89" i="7"/>
  <c r="Z88" i="7"/>
  <c r="Y88" i="7"/>
  <c r="X88" i="7"/>
  <c r="W88" i="7"/>
  <c r="V88" i="7"/>
  <c r="Q88" i="7"/>
  <c r="P88" i="7"/>
  <c r="O88" i="7"/>
  <c r="N88" i="7"/>
  <c r="M88" i="7"/>
  <c r="H88" i="7"/>
  <c r="G88" i="7"/>
  <c r="F88" i="7"/>
  <c r="E88" i="7"/>
  <c r="D88" i="7"/>
  <c r="Z87" i="7"/>
  <c r="Y87" i="7"/>
  <c r="X87" i="7"/>
  <c r="W87" i="7"/>
  <c r="V87" i="7"/>
  <c r="Q87" i="7"/>
  <c r="P87" i="7"/>
  <c r="O87" i="7"/>
  <c r="N87" i="7"/>
  <c r="M87" i="7"/>
  <c r="H87" i="7"/>
  <c r="G87" i="7"/>
  <c r="F87" i="7"/>
  <c r="E87" i="7"/>
  <c r="D87" i="7"/>
  <c r="A10" i="9" l="1"/>
  <c r="A14" i="7" s="1"/>
  <c r="E10" i="9"/>
  <c r="E14" i="7" s="1"/>
  <c r="I14" i="7"/>
  <c r="K14" i="7"/>
  <c r="Y110" i="7"/>
  <c r="Q143" i="7"/>
  <c r="Y168" i="7"/>
  <c r="W226" i="7"/>
  <c r="P85" i="7"/>
  <c r="F168" i="7"/>
  <c r="Q201" i="7"/>
  <c r="F226" i="7"/>
  <c r="W284" i="7"/>
  <c r="Q590" i="7"/>
  <c r="Z458" i="7"/>
  <c r="K369" i="7"/>
  <c r="I369" i="7" s="1"/>
  <c r="W375" i="7"/>
  <c r="Q400" i="7"/>
  <c r="Q566" i="7"/>
  <c r="H317" i="7"/>
  <c r="Q542" i="7"/>
  <c r="Z516" i="7"/>
  <c r="E284" i="7"/>
  <c r="Q375" i="7"/>
  <c r="Q491" i="7"/>
  <c r="Q259" i="7"/>
  <c r="Q433" i="7"/>
  <c r="E590" i="7"/>
  <c r="Y590" i="7"/>
  <c r="G342" i="7"/>
  <c r="H226" i="7"/>
  <c r="O590" i="7"/>
  <c r="Z168" i="7"/>
  <c r="Z110" i="7"/>
  <c r="Q317" i="7"/>
  <c r="Y342" i="7"/>
  <c r="P375" i="7"/>
  <c r="Q458" i="7"/>
  <c r="F566" i="7"/>
  <c r="X566" i="7"/>
  <c r="P590" i="7"/>
  <c r="Z590" i="7"/>
  <c r="H110" i="7"/>
  <c r="Z542" i="7"/>
  <c r="Z226" i="7"/>
  <c r="Y284" i="7"/>
  <c r="H342" i="7"/>
  <c r="G516" i="7"/>
  <c r="H566" i="7"/>
  <c r="G284" i="7"/>
  <c r="H400" i="7"/>
  <c r="F458" i="7"/>
  <c r="X458" i="7"/>
  <c r="P542" i="7"/>
  <c r="F284" i="7"/>
  <c r="G400" i="7"/>
  <c r="F110" i="7"/>
  <c r="Z143" i="7"/>
  <c r="G137" i="7"/>
  <c r="E137" i="7" s="1"/>
  <c r="G168" i="7"/>
  <c r="Q168" i="7"/>
  <c r="G226" i="7"/>
  <c r="Q226" i="7"/>
  <c r="H259" i="7"/>
  <c r="Z284" i="7"/>
  <c r="P342" i="7"/>
  <c r="Z342" i="7"/>
  <c r="Q342" i="7"/>
  <c r="H458" i="7"/>
  <c r="F516" i="7"/>
  <c r="W516" i="7"/>
  <c r="F542" i="7"/>
  <c r="X542" i="7"/>
  <c r="P566" i="7"/>
  <c r="Z566" i="7"/>
  <c r="G590" i="7"/>
  <c r="H168" i="7"/>
  <c r="H590" i="7"/>
  <c r="H284" i="7"/>
  <c r="Y400" i="7"/>
  <c r="P433" i="7"/>
  <c r="Q516" i="7"/>
  <c r="G110" i="7"/>
  <c r="K311" i="7"/>
  <c r="I311" i="7" s="1"/>
  <c r="Y317" i="7"/>
  <c r="P400" i="7"/>
  <c r="Z400" i="7"/>
  <c r="P491" i="7"/>
  <c r="H516" i="7"/>
  <c r="H542" i="7"/>
  <c r="W590" i="7"/>
  <c r="F590" i="7"/>
  <c r="X590" i="7"/>
  <c r="N590" i="7"/>
  <c r="E566" i="7"/>
  <c r="G566" i="7"/>
  <c r="W566" i="7"/>
  <c r="Y566" i="7"/>
  <c r="N566" i="7"/>
  <c r="O566" i="7"/>
  <c r="G542" i="7"/>
  <c r="Y542" i="7"/>
  <c r="W542" i="7"/>
  <c r="N542" i="7"/>
  <c r="E542" i="7"/>
  <c r="O542" i="7"/>
  <c r="F85" i="7"/>
  <c r="H85" i="7"/>
  <c r="O85" i="7"/>
  <c r="Q85" i="7"/>
  <c r="Z85" i="7"/>
  <c r="G79" i="7"/>
  <c r="E79" i="7" s="1"/>
  <c r="C79" i="7"/>
  <c r="A79" i="7" s="1"/>
  <c r="K79" i="7"/>
  <c r="I79" i="7" s="1"/>
  <c r="W85" i="7"/>
  <c r="Q110" i="7"/>
  <c r="P110" i="7"/>
  <c r="O110" i="7"/>
  <c r="G143" i="7"/>
  <c r="H143" i="7"/>
  <c r="P143" i="7"/>
  <c r="C137" i="7"/>
  <c r="A137" i="7" s="1"/>
  <c r="K137" i="7"/>
  <c r="I137" i="7" s="1"/>
  <c r="X143" i="7"/>
  <c r="N168" i="7"/>
  <c r="P168" i="7"/>
  <c r="G201" i="7"/>
  <c r="H201" i="7"/>
  <c r="P201" i="7"/>
  <c r="N201" i="7"/>
  <c r="K195" i="7"/>
  <c r="I195" i="7" s="1"/>
  <c r="X201" i="7"/>
  <c r="G195" i="7"/>
  <c r="E195" i="7" s="1"/>
  <c r="Z201" i="7"/>
  <c r="N226" i="7"/>
  <c r="P226" i="7"/>
  <c r="C253" i="7"/>
  <c r="A253" i="7" s="1"/>
  <c r="P259" i="7"/>
  <c r="Z259" i="7"/>
  <c r="G253" i="7"/>
  <c r="E253" i="7" s="1"/>
  <c r="K253" i="7"/>
  <c r="I253" i="7" s="1"/>
  <c r="Y259" i="7"/>
  <c r="Q284" i="7"/>
  <c r="P284" i="7"/>
  <c r="G317" i="7"/>
  <c r="O317" i="7"/>
  <c r="P317" i="7"/>
  <c r="G311" i="7"/>
  <c r="E311" i="7" s="1"/>
  <c r="Z317" i="7"/>
  <c r="O342" i="7"/>
  <c r="H375" i="7"/>
  <c r="C369" i="7"/>
  <c r="A369" i="7" s="1"/>
  <c r="Z375" i="7"/>
  <c r="G369" i="7"/>
  <c r="E369" i="7" s="1"/>
  <c r="H433" i="7"/>
  <c r="X433" i="7"/>
  <c r="C427" i="7"/>
  <c r="A427" i="7" s="1"/>
  <c r="Z433" i="7"/>
  <c r="G427" i="7"/>
  <c r="E427" i="7" s="1"/>
  <c r="K427" i="7"/>
  <c r="I427" i="7" s="1"/>
  <c r="P458" i="7"/>
  <c r="W491" i="7"/>
  <c r="Z491" i="7"/>
  <c r="N491" i="7"/>
  <c r="G485" i="7"/>
  <c r="E485" i="7" s="1"/>
  <c r="K485" i="7"/>
  <c r="I485" i="7" s="1"/>
  <c r="G491" i="7"/>
  <c r="H491" i="7"/>
  <c r="N516" i="7"/>
  <c r="P516" i="7"/>
  <c r="E516" i="7"/>
  <c r="F491" i="7"/>
  <c r="X491" i="7"/>
  <c r="C485" i="7"/>
  <c r="A485" i="7" s="1"/>
  <c r="Y491" i="7"/>
  <c r="Y516" i="7"/>
  <c r="E491" i="7"/>
  <c r="X516" i="7"/>
  <c r="O491" i="7"/>
  <c r="O516" i="7"/>
  <c r="W433" i="7"/>
  <c r="W458" i="7"/>
  <c r="E458" i="7"/>
  <c r="G433" i="7"/>
  <c r="Y433" i="7"/>
  <c r="G458" i="7"/>
  <c r="Y458" i="7"/>
  <c r="N433" i="7"/>
  <c r="N458" i="7"/>
  <c r="F433" i="7"/>
  <c r="O433" i="7"/>
  <c r="O458" i="7"/>
  <c r="E433" i="7"/>
  <c r="W400" i="7"/>
  <c r="F400" i="7"/>
  <c r="Y375" i="7"/>
  <c r="F375" i="7"/>
  <c r="X375" i="7"/>
  <c r="G375" i="7"/>
  <c r="N375" i="7"/>
  <c r="N400" i="7"/>
  <c r="O375" i="7"/>
  <c r="O400" i="7"/>
  <c r="E375" i="7"/>
  <c r="E400" i="7"/>
  <c r="X400" i="7"/>
  <c r="E317" i="7"/>
  <c r="W317" i="7"/>
  <c r="E342" i="7"/>
  <c r="W342" i="7"/>
  <c r="F317" i="7"/>
  <c r="X317" i="7"/>
  <c r="F342" i="7"/>
  <c r="X342" i="7"/>
  <c r="C311" i="7"/>
  <c r="A311" i="7" s="1"/>
  <c r="N317" i="7"/>
  <c r="N342" i="7"/>
  <c r="X284" i="7"/>
  <c r="W259" i="7"/>
  <c r="X259" i="7"/>
  <c r="G259" i="7"/>
  <c r="F259" i="7"/>
  <c r="N259" i="7"/>
  <c r="N284" i="7"/>
  <c r="O259" i="7"/>
  <c r="O284" i="7"/>
  <c r="E259" i="7"/>
  <c r="E201" i="7"/>
  <c r="W201" i="7"/>
  <c r="F201" i="7"/>
  <c r="C195" i="7"/>
  <c r="A195" i="7" s="1"/>
  <c r="Y201" i="7"/>
  <c r="Y226" i="7"/>
  <c r="E226" i="7"/>
  <c r="X226" i="7"/>
  <c r="O201" i="7"/>
  <c r="O226" i="7"/>
  <c r="E168" i="7"/>
  <c r="W168" i="7"/>
  <c r="E143" i="7"/>
  <c r="X168" i="7"/>
  <c r="Y143" i="7"/>
  <c r="F143" i="7"/>
  <c r="N143" i="7"/>
  <c r="O143" i="7"/>
  <c r="O168" i="7"/>
  <c r="W143" i="7"/>
  <c r="E85" i="7"/>
  <c r="E110" i="7"/>
  <c r="W110" i="7"/>
  <c r="X85" i="7"/>
  <c r="X110" i="7"/>
  <c r="G85" i="7"/>
  <c r="Y85" i="7"/>
  <c r="N110" i="7"/>
  <c r="N85" i="7"/>
  <c r="P79" i="7" l="1"/>
  <c r="P253" i="7"/>
  <c r="P369" i="7"/>
  <c r="P137" i="7"/>
  <c r="P311" i="7"/>
  <c r="P427" i="7"/>
  <c r="P485" i="7"/>
  <c r="P195" i="7"/>
  <c r="Y288" i="3"/>
  <c r="X288" i="3"/>
  <c r="W288" i="3"/>
  <c r="T288" i="3"/>
  <c r="Z284" i="3"/>
  <c r="Y284" i="3"/>
  <c r="X284" i="3"/>
  <c r="W284" i="3"/>
  <c r="V284" i="3"/>
  <c r="Z283" i="3"/>
  <c r="Y283" i="3"/>
  <c r="X283" i="3"/>
  <c r="W283" i="3"/>
  <c r="V283" i="3"/>
  <c r="Z282" i="3"/>
  <c r="Y282" i="3"/>
  <c r="X282" i="3"/>
  <c r="W282" i="3"/>
  <c r="V282" i="3"/>
  <c r="Z281" i="3"/>
  <c r="Y281" i="3"/>
  <c r="X281" i="3"/>
  <c r="W281" i="3"/>
  <c r="V281" i="3"/>
  <c r="Z280" i="3"/>
  <c r="Y280" i="3"/>
  <c r="X280" i="3"/>
  <c r="W280" i="3"/>
  <c r="V280" i="3"/>
  <c r="Z279" i="3"/>
  <c r="Y279" i="3"/>
  <c r="X279" i="3"/>
  <c r="W279" i="3"/>
  <c r="V279" i="3"/>
  <c r="Z278" i="3"/>
  <c r="Y278" i="3"/>
  <c r="X278" i="3"/>
  <c r="W278" i="3"/>
  <c r="V278" i="3"/>
  <c r="Z277" i="3"/>
  <c r="Y277" i="3"/>
  <c r="X277" i="3"/>
  <c r="W277" i="3"/>
  <c r="V277" i="3"/>
  <c r="Z276" i="3"/>
  <c r="Y276" i="3"/>
  <c r="X276" i="3"/>
  <c r="W276" i="3"/>
  <c r="V276" i="3"/>
  <c r="Z275" i="3"/>
  <c r="Y275" i="3"/>
  <c r="X275" i="3"/>
  <c r="W275" i="3"/>
  <c r="V275" i="3"/>
  <c r="Z274" i="3"/>
  <c r="Y274" i="3"/>
  <c r="X274" i="3"/>
  <c r="W274" i="3"/>
  <c r="V274" i="3"/>
  <c r="Z273" i="3"/>
  <c r="Y273" i="3"/>
  <c r="X273" i="3"/>
  <c r="W273" i="3"/>
  <c r="V273" i="3"/>
  <c r="Z272" i="3"/>
  <c r="Y272" i="3"/>
  <c r="X272" i="3"/>
  <c r="W272" i="3"/>
  <c r="V272" i="3"/>
  <c r="Z271" i="3"/>
  <c r="Y271" i="3"/>
  <c r="X271" i="3"/>
  <c r="W271" i="3"/>
  <c r="V271" i="3"/>
  <c r="Z270" i="3"/>
  <c r="Y270" i="3"/>
  <c r="X270" i="3"/>
  <c r="W270" i="3"/>
  <c r="V270" i="3"/>
  <c r="Z269" i="3"/>
  <c r="Y269" i="3"/>
  <c r="X269" i="3"/>
  <c r="W269" i="3"/>
  <c r="V269" i="3"/>
  <c r="Z268" i="3"/>
  <c r="Y268" i="3"/>
  <c r="X268" i="3"/>
  <c r="W268" i="3"/>
  <c r="V268" i="3"/>
  <c r="Z267" i="3"/>
  <c r="Y267" i="3"/>
  <c r="X267" i="3"/>
  <c r="W267" i="3"/>
  <c r="V267" i="3"/>
  <c r="Z266" i="3"/>
  <c r="Y266" i="3"/>
  <c r="X266" i="3"/>
  <c r="W266" i="3"/>
  <c r="V266" i="3"/>
  <c r="Z265" i="3"/>
  <c r="Y265" i="3"/>
  <c r="X265" i="3"/>
  <c r="W265" i="3"/>
  <c r="V265" i="3"/>
  <c r="Z264" i="3"/>
  <c r="Y264" i="3"/>
  <c r="X264" i="3"/>
  <c r="W264" i="3"/>
  <c r="V264" i="3"/>
  <c r="Z263" i="3"/>
  <c r="Y263" i="3"/>
  <c r="X263" i="3"/>
  <c r="W263" i="3"/>
  <c r="V263" i="3"/>
  <c r="Z262" i="3"/>
  <c r="Y262" i="3"/>
  <c r="X262" i="3"/>
  <c r="W262" i="3"/>
  <c r="V262" i="3"/>
  <c r="Z261" i="3"/>
  <c r="Y261" i="3"/>
  <c r="X261" i="3"/>
  <c r="W261" i="3"/>
  <c r="V261" i="3"/>
  <c r="Z260" i="3"/>
  <c r="Y260" i="3"/>
  <c r="X260" i="3"/>
  <c r="W260" i="3"/>
  <c r="V260" i="3"/>
  <c r="Z259" i="3"/>
  <c r="Y259" i="3"/>
  <c r="X259" i="3"/>
  <c r="W259" i="3"/>
  <c r="V259" i="3"/>
  <c r="Z258" i="3"/>
  <c r="Y258" i="3"/>
  <c r="X258" i="3"/>
  <c r="W258" i="3"/>
  <c r="V258" i="3"/>
  <c r="Z257" i="3"/>
  <c r="Y257" i="3"/>
  <c r="X257" i="3"/>
  <c r="W257" i="3"/>
  <c r="V257" i="3"/>
  <c r="Z256" i="3"/>
  <c r="Y256" i="3"/>
  <c r="X256" i="3"/>
  <c r="W256" i="3"/>
  <c r="V256" i="3"/>
  <c r="Y247" i="3"/>
  <c r="X247" i="3"/>
  <c r="W247" i="3"/>
  <c r="T247" i="3"/>
  <c r="Z243" i="3"/>
  <c r="Y243" i="3"/>
  <c r="X243" i="3"/>
  <c r="W243" i="3"/>
  <c r="V243" i="3"/>
  <c r="Z242" i="3"/>
  <c r="Y242" i="3"/>
  <c r="X242" i="3"/>
  <c r="W242" i="3"/>
  <c r="V242" i="3"/>
  <c r="Z241" i="3"/>
  <c r="Y241" i="3"/>
  <c r="X241" i="3"/>
  <c r="W241" i="3"/>
  <c r="V241" i="3"/>
  <c r="Z240" i="3"/>
  <c r="Y240" i="3"/>
  <c r="X240" i="3"/>
  <c r="W240" i="3"/>
  <c r="V240" i="3"/>
  <c r="Z239" i="3"/>
  <c r="Y239" i="3"/>
  <c r="X239" i="3"/>
  <c r="W239" i="3"/>
  <c r="V239" i="3"/>
  <c r="Z238" i="3"/>
  <c r="Y238" i="3"/>
  <c r="X238" i="3"/>
  <c r="W238" i="3"/>
  <c r="V238" i="3"/>
  <c r="Z237" i="3"/>
  <c r="Y237" i="3"/>
  <c r="X237" i="3"/>
  <c r="W237" i="3"/>
  <c r="V237" i="3"/>
  <c r="Z236" i="3"/>
  <c r="Y236" i="3"/>
  <c r="X236" i="3"/>
  <c r="W236" i="3"/>
  <c r="V236" i="3"/>
  <c r="Z235" i="3"/>
  <c r="Y235" i="3"/>
  <c r="X235" i="3"/>
  <c r="W235" i="3"/>
  <c r="V235" i="3"/>
  <c r="Z234" i="3"/>
  <c r="Y234" i="3"/>
  <c r="X234" i="3"/>
  <c r="W234" i="3"/>
  <c r="V234" i="3"/>
  <c r="Z233" i="3"/>
  <c r="Y233" i="3"/>
  <c r="X233" i="3"/>
  <c r="W233" i="3"/>
  <c r="V233" i="3"/>
  <c r="Z232" i="3"/>
  <c r="Y232" i="3"/>
  <c r="X232" i="3"/>
  <c r="W232" i="3"/>
  <c r="V232" i="3"/>
  <c r="Z231" i="3"/>
  <c r="Y231" i="3"/>
  <c r="X231" i="3"/>
  <c r="W231" i="3"/>
  <c r="V231" i="3"/>
  <c r="Z230" i="3"/>
  <c r="Y230" i="3"/>
  <c r="X230" i="3"/>
  <c r="W230" i="3"/>
  <c r="V230" i="3"/>
  <c r="Z229" i="3"/>
  <c r="Y229" i="3"/>
  <c r="X229" i="3"/>
  <c r="W229" i="3"/>
  <c r="V229" i="3"/>
  <c r="Z228" i="3"/>
  <c r="Y228" i="3"/>
  <c r="X228" i="3"/>
  <c r="W228" i="3"/>
  <c r="V228" i="3"/>
  <c r="Z227" i="3"/>
  <c r="Y227" i="3"/>
  <c r="X227" i="3"/>
  <c r="W227" i="3"/>
  <c r="V227" i="3"/>
  <c r="Z226" i="3"/>
  <c r="Y226" i="3"/>
  <c r="X226" i="3"/>
  <c r="W226" i="3"/>
  <c r="V226" i="3"/>
  <c r="Z225" i="3"/>
  <c r="Y225" i="3"/>
  <c r="X225" i="3"/>
  <c r="W225" i="3"/>
  <c r="V225" i="3"/>
  <c r="Z224" i="3"/>
  <c r="Y224" i="3"/>
  <c r="X224" i="3"/>
  <c r="W224" i="3"/>
  <c r="V224" i="3"/>
  <c r="Z223" i="3"/>
  <c r="Y223" i="3"/>
  <c r="X223" i="3"/>
  <c r="W223" i="3"/>
  <c r="V223" i="3"/>
  <c r="Z222" i="3"/>
  <c r="Y222" i="3"/>
  <c r="X222" i="3"/>
  <c r="W222" i="3"/>
  <c r="V222" i="3"/>
  <c r="Z221" i="3"/>
  <c r="Y221" i="3"/>
  <c r="X221" i="3"/>
  <c r="W221" i="3"/>
  <c r="V221" i="3"/>
  <c r="Z220" i="3"/>
  <c r="Y220" i="3"/>
  <c r="X220" i="3"/>
  <c r="W220" i="3"/>
  <c r="V220" i="3"/>
  <c r="Z219" i="3"/>
  <c r="Y219" i="3"/>
  <c r="X219" i="3"/>
  <c r="W219" i="3"/>
  <c r="V219" i="3"/>
  <c r="Z218" i="3"/>
  <c r="Y218" i="3"/>
  <c r="X218" i="3"/>
  <c r="W218" i="3"/>
  <c r="V218" i="3"/>
  <c r="Z217" i="3"/>
  <c r="Y217" i="3"/>
  <c r="X217" i="3"/>
  <c r="W217" i="3"/>
  <c r="V217" i="3"/>
  <c r="Z216" i="3"/>
  <c r="Y216" i="3"/>
  <c r="X216" i="3"/>
  <c r="W216" i="3"/>
  <c r="V216" i="3"/>
  <c r="Z215" i="3"/>
  <c r="Y215" i="3"/>
  <c r="X215" i="3"/>
  <c r="W215" i="3"/>
  <c r="V215" i="3"/>
  <c r="T206" i="3"/>
  <c r="Z202" i="3"/>
  <c r="Y202" i="3"/>
  <c r="X202" i="3"/>
  <c r="W202" i="3"/>
  <c r="V202" i="3"/>
  <c r="Z201" i="3"/>
  <c r="Y201" i="3"/>
  <c r="X201" i="3"/>
  <c r="W201" i="3"/>
  <c r="V201" i="3"/>
  <c r="Z200" i="3"/>
  <c r="Y200" i="3"/>
  <c r="X200" i="3"/>
  <c r="W200" i="3"/>
  <c r="V200" i="3"/>
  <c r="Z199" i="3"/>
  <c r="Y199" i="3"/>
  <c r="X199" i="3"/>
  <c r="W199" i="3"/>
  <c r="V199" i="3"/>
  <c r="Z198" i="3"/>
  <c r="Y198" i="3"/>
  <c r="X198" i="3"/>
  <c r="W198" i="3"/>
  <c r="V198" i="3"/>
  <c r="Z197" i="3"/>
  <c r="Y197" i="3"/>
  <c r="X197" i="3"/>
  <c r="W197" i="3"/>
  <c r="V197" i="3"/>
  <c r="Z196" i="3"/>
  <c r="Y196" i="3"/>
  <c r="X196" i="3"/>
  <c r="W196" i="3"/>
  <c r="V196" i="3"/>
  <c r="Z195" i="3"/>
  <c r="Y195" i="3"/>
  <c r="X195" i="3"/>
  <c r="W195" i="3"/>
  <c r="V195" i="3"/>
  <c r="Z194" i="3"/>
  <c r="Y194" i="3"/>
  <c r="X194" i="3"/>
  <c r="W194" i="3"/>
  <c r="V194" i="3"/>
  <c r="Z193" i="3"/>
  <c r="Y193" i="3"/>
  <c r="X193" i="3"/>
  <c r="W193" i="3"/>
  <c r="V193" i="3"/>
  <c r="Z192" i="3"/>
  <c r="Y192" i="3"/>
  <c r="X192" i="3"/>
  <c r="W192" i="3"/>
  <c r="V192" i="3"/>
  <c r="Z191" i="3"/>
  <c r="Y191" i="3"/>
  <c r="X191" i="3"/>
  <c r="W191" i="3"/>
  <c r="V191" i="3"/>
  <c r="Z190" i="3"/>
  <c r="Y190" i="3"/>
  <c r="X190" i="3"/>
  <c r="W190" i="3"/>
  <c r="V190" i="3"/>
  <c r="Z189" i="3"/>
  <c r="Y189" i="3"/>
  <c r="X189" i="3"/>
  <c r="W189" i="3"/>
  <c r="V189" i="3"/>
  <c r="Z188" i="3"/>
  <c r="Y188" i="3"/>
  <c r="X188" i="3"/>
  <c r="W188" i="3"/>
  <c r="V188" i="3"/>
  <c r="Z187" i="3"/>
  <c r="Y187" i="3"/>
  <c r="X187" i="3"/>
  <c r="W187" i="3"/>
  <c r="V187" i="3"/>
  <c r="Z186" i="3"/>
  <c r="Y186" i="3"/>
  <c r="X186" i="3"/>
  <c r="W186" i="3"/>
  <c r="V186" i="3"/>
  <c r="Z185" i="3"/>
  <c r="Y185" i="3"/>
  <c r="X185" i="3"/>
  <c r="W185" i="3"/>
  <c r="V185" i="3"/>
  <c r="Z184" i="3"/>
  <c r="Y184" i="3"/>
  <c r="X184" i="3"/>
  <c r="W184" i="3"/>
  <c r="V184" i="3"/>
  <c r="Y183" i="3"/>
  <c r="X183" i="3"/>
  <c r="W183" i="3"/>
  <c r="V183" i="3"/>
  <c r="Y182" i="3"/>
  <c r="X182" i="3"/>
  <c r="W182" i="3"/>
  <c r="V182" i="3"/>
  <c r="Y181" i="3"/>
  <c r="X181" i="3"/>
  <c r="W181" i="3"/>
  <c r="V181" i="3"/>
  <c r="Z180" i="3"/>
  <c r="Y180" i="3"/>
  <c r="X180" i="3"/>
  <c r="W180" i="3"/>
  <c r="V180" i="3"/>
  <c r="Y179" i="3"/>
  <c r="X179" i="3"/>
  <c r="W179" i="3"/>
  <c r="V179" i="3"/>
  <c r="Y178" i="3"/>
  <c r="X178" i="3"/>
  <c r="W178" i="3"/>
  <c r="V178" i="3"/>
  <c r="Y177" i="3"/>
  <c r="X177" i="3"/>
  <c r="W177" i="3"/>
  <c r="V177" i="3"/>
  <c r="Z176" i="3"/>
  <c r="Y176" i="3"/>
  <c r="X176" i="3"/>
  <c r="W176" i="3"/>
  <c r="V176" i="3"/>
  <c r="Y175" i="3"/>
  <c r="X175" i="3"/>
  <c r="W175" i="3"/>
  <c r="V175" i="3"/>
  <c r="Y174" i="3"/>
  <c r="X174" i="3"/>
  <c r="W174" i="3"/>
  <c r="V174" i="3"/>
  <c r="T165" i="3"/>
  <c r="Z161" i="3"/>
  <c r="Y161" i="3"/>
  <c r="X161" i="3"/>
  <c r="W161" i="3"/>
  <c r="V161" i="3"/>
  <c r="Z160" i="3"/>
  <c r="Y160" i="3"/>
  <c r="X160" i="3"/>
  <c r="W160" i="3"/>
  <c r="V160" i="3"/>
  <c r="Z159" i="3"/>
  <c r="Y159" i="3"/>
  <c r="X159" i="3"/>
  <c r="W159" i="3"/>
  <c r="V159" i="3"/>
  <c r="Z158" i="3"/>
  <c r="Y158" i="3"/>
  <c r="X158" i="3"/>
  <c r="W158" i="3"/>
  <c r="V158" i="3"/>
  <c r="Z157" i="3"/>
  <c r="Y157" i="3"/>
  <c r="X157" i="3"/>
  <c r="W157" i="3"/>
  <c r="V157" i="3"/>
  <c r="Z156" i="3"/>
  <c r="Y156" i="3"/>
  <c r="X156" i="3"/>
  <c r="W156" i="3"/>
  <c r="V156" i="3"/>
  <c r="Z155" i="3"/>
  <c r="Y155" i="3"/>
  <c r="X155" i="3"/>
  <c r="W155" i="3"/>
  <c r="V155" i="3"/>
  <c r="Z154" i="3"/>
  <c r="Y154" i="3"/>
  <c r="X154" i="3"/>
  <c r="W154" i="3"/>
  <c r="V154" i="3"/>
  <c r="Z153" i="3"/>
  <c r="Y153" i="3"/>
  <c r="X153" i="3"/>
  <c r="W153" i="3"/>
  <c r="V153" i="3"/>
  <c r="Z152" i="3"/>
  <c r="Y152" i="3"/>
  <c r="X152" i="3"/>
  <c r="W152" i="3"/>
  <c r="V152" i="3"/>
  <c r="Z151" i="3"/>
  <c r="Y151" i="3"/>
  <c r="X151" i="3"/>
  <c r="W151" i="3"/>
  <c r="V151" i="3"/>
  <c r="Z150" i="3"/>
  <c r="Y150" i="3"/>
  <c r="X150" i="3"/>
  <c r="W150" i="3"/>
  <c r="V150" i="3"/>
  <c r="Z149" i="3"/>
  <c r="Y149" i="3"/>
  <c r="X149" i="3"/>
  <c r="W149" i="3"/>
  <c r="V149" i="3"/>
  <c r="Z148" i="3"/>
  <c r="Y148" i="3"/>
  <c r="X148" i="3"/>
  <c r="W148" i="3"/>
  <c r="V148" i="3"/>
  <c r="Z147" i="3"/>
  <c r="Y147" i="3"/>
  <c r="X147" i="3"/>
  <c r="W147" i="3"/>
  <c r="V147" i="3"/>
  <c r="Z146" i="3"/>
  <c r="Y146" i="3"/>
  <c r="X146" i="3"/>
  <c r="W146" i="3"/>
  <c r="V146" i="3"/>
  <c r="Z145" i="3"/>
  <c r="Y145" i="3"/>
  <c r="X145" i="3"/>
  <c r="W145" i="3"/>
  <c r="V145" i="3"/>
  <c r="Z144" i="3"/>
  <c r="Y144" i="3"/>
  <c r="X144" i="3"/>
  <c r="W144" i="3"/>
  <c r="V144" i="3"/>
  <c r="Z143" i="3"/>
  <c r="Y143" i="3"/>
  <c r="X143" i="3"/>
  <c r="W143" i="3"/>
  <c r="V143" i="3"/>
  <c r="Z142" i="3"/>
  <c r="Y142" i="3"/>
  <c r="X142" i="3"/>
  <c r="W142" i="3"/>
  <c r="V142" i="3"/>
  <c r="Z141" i="3"/>
  <c r="Y141" i="3"/>
  <c r="X141" i="3"/>
  <c r="W141" i="3"/>
  <c r="V141" i="3"/>
  <c r="Z140" i="3"/>
  <c r="Y140" i="3"/>
  <c r="X140" i="3"/>
  <c r="W140" i="3"/>
  <c r="V140" i="3"/>
  <c r="Z139" i="3"/>
  <c r="Y139" i="3"/>
  <c r="X139" i="3"/>
  <c r="W139" i="3"/>
  <c r="V139" i="3"/>
  <c r="Z138" i="3"/>
  <c r="Y138" i="3"/>
  <c r="X138" i="3"/>
  <c r="W138" i="3"/>
  <c r="V138" i="3"/>
  <c r="Y137" i="3"/>
  <c r="X137" i="3"/>
  <c r="W137" i="3"/>
  <c r="V137" i="3"/>
  <c r="Y136" i="3"/>
  <c r="X136" i="3"/>
  <c r="W136" i="3"/>
  <c r="V136" i="3"/>
  <c r="Z135" i="3"/>
  <c r="Y135" i="3"/>
  <c r="X135" i="3"/>
  <c r="W135" i="3"/>
  <c r="V135" i="3"/>
  <c r="Z134" i="3"/>
  <c r="Y134" i="3"/>
  <c r="X134" i="3"/>
  <c r="W134" i="3"/>
  <c r="V134" i="3"/>
  <c r="Y133" i="3"/>
  <c r="X133" i="3"/>
  <c r="W133" i="3"/>
  <c r="V133" i="3"/>
  <c r="T124" i="3"/>
  <c r="Z120" i="3"/>
  <c r="Y120" i="3"/>
  <c r="X120" i="3"/>
  <c r="W120" i="3"/>
  <c r="V120" i="3"/>
  <c r="Z119" i="3"/>
  <c r="Y119" i="3"/>
  <c r="X119" i="3"/>
  <c r="W119" i="3"/>
  <c r="V119" i="3"/>
  <c r="Z118" i="3"/>
  <c r="Y118" i="3"/>
  <c r="X118" i="3"/>
  <c r="W118" i="3"/>
  <c r="V118" i="3"/>
  <c r="Z117" i="3"/>
  <c r="Y117" i="3"/>
  <c r="X117" i="3"/>
  <c r="W117" i="3"/>
  <c r="V117" i="3"/>
  <c r="Z116" i="3"/>
  <c r="Y116" i="3"/>
  <c r="X116" i="3"/>
  <c r="W116" i="3"/>
  <c r="V116" i="3"/>
  <c r="Z115" i="3"/>
  <c r="Y115" i="3"/>
  <c r="X115" i="3"/>
  <c r="W115" i="3"/>
  <c r="V115" i="3"/>
  <c r="Z114" i="3"/>
  <c r="Y114" i="3"/>
  <c r="X114" i="3"/>
  <c r="W114" i="3"/>
  <c r="V114" i="3"/>
  <c r="Z113" i="3"/>
  <c r="Y113" i="3"/>
  <c r="X113" i="3"/>
  <c r="W113" i="3"/>
  <c r="V113" i="3"/>
  <c r="Z112" i="3"/>
  <c r="Y112" i="3"/>
  <c r="X112" i="3"/>
  <c r="W112" i="3"/>
  <c r="V112" i="3"/>
  <c r="Z111" i="3"/>
  <c r="Y111" i="3"/>
  <c r="X111" i="3"/>
  <c r="W111" i="3"/>
  <c r="V111" i="3"/>
  <c r="Z110" i="3"/>
  <c r="Y110" i="3"/>
  <c r="X110" i="3"/>
  <c r="W110" i="3"/>
  <c r="V110" i="3"/>
  <c r="Z109" i="3"/>
  <c r="Y109" i="3"/>
  <c r="X109" i="3"/>
  <c r="W109" i="3"/>
  <c r="V109" i="3"/>
  <c r="Z108" i="3"/>
  <c r="Y108" i="3"/>
  <c r="X108" i="3"/>
  <c r="W108" i="3"/>
  <c r="V108" i="3"/>
  <c r="Z107" i="3"/>
  <c r="Y107" i="3"/>
  <c r="X107" i="3"/>
  <c r="W107" i="3"/>
  <c r="V107" i="3"/>
  <c r="Z106" i="3"/>
  <c r="Y106" i="3"/>
  <c r="X106" i="3"/>
  <c r="W106" i="3"/>
  <c r="V106" i="3"/>
  <c r="Z105" i="3"/>
  <c r="Y105" i="3"/>
  <c r="X105" i="3"/>
  <c r="W105" i="3"/>
  <c r="V105" i="3"/>
  <c r="Z104" i="3"/>
  <c r="Y104" i="3"/>
  <c r="X104" i="3"/>
  <c r="W104" i="3"/>
  <c r="V104" i="3"/>
  <c r="Z103" i="3"/>
  <c r="Y103" i="3"/>
  <c r="X103" i="3"/>
  <c r="W103" i="3"/>
  <c r="V103" i="3"/>
  <c r="Z102" i="3"/>
  <c r="Y102" i="3"/>
  <c r="X102" i="3"/>
  <c r="W102" i="3"/>
  <c r="V102" i="3"/>
  <c r="Y101" i="3"/>
  <c r="X101" i="3"/>
  <c r="W101" i="3"/>
  <c r="V101" i="3"/>
  <c r="Z100" i="3"/>
  <c r="Y100" i="3"/>
  <c r="X100" i="3"/>
  <c r="W100" i="3"/>
  <c r="V100" i="3"/>
  <c r="Y99" i="3"/>
  <c r="X99" i="3"/>
  <c r="W99" i="3"/>
  <c r="V99" i="3"/>
  <c r="Y98" i="3"/>
  <c r="X98" i="3"/>
  <c r="W98" i="3"/>
  <c r="V98" i="3"/>
  <c r="Y97" i="3"/>
  <c r="X97" i="3"/>
  <c r="W97" i="3"/>
  <c r="V97" i="3"/>
  <c r="Z96" i="3"/>
  <c r="Y96" i="3"/>
  <c r="X96" i="3"/>
  <c r="W96" i="3"/>
  <c r="V96" i="3"/>
  <c r="Y95" i="3"/>
  <c r="X95" i="3"/>
  <c r="W95" i="3"/>
  <c r="V95" i="3"/>
  <c r="Y94" i="3"/>
  <c r="X94" i="3"/>
  <c r="W94" i="3"/>
  <c r="V94" i="3"/>
  <c r="Z93" i="3"/>
  <c r="Y93" i="3"/>
  <c r="X93" i="3"/>
  <c r="W93" i="3"/>
  <c r="V93" i="3"/>
  <c r="Y92" i="3"/>
  <c r="X92" i="3"/>
  <c r="W92" i="3"/>
  <c r="V92" i="3"/>
  <c r="T83" i="3"/>
  <c r="Z79" i="3"/>
  <c r="Y79" i="3"/>
  <c r="X79" i="3"/>
  <c r="W79" i="3"/>
  <c r="V79" i="3"/>
  <c r="Z78" i="3"/>
  <c r="Y78" i="3"/>
  <c r="X78" i="3"/>
  <c r="W78" i="3"/>
  <c r="V78" i="3"/>
  <c r="Z77" i="3"/>
  <c r="Y77" i="3"/>
  <c r="X77" i="3"/>
  <c r="W77" i="3"/>
  <c r="V77" i="3"/>
  <c r="Z76" i="3"/>
  <c r="Y76" i="3"/>
  <c r="X76" i="3"/>
  <c r="W76" i="3"/>
  <c r="V76" i="3"/>
  <c r="Z75" i="3"/>
  <c r="Y75" i="3"/>
  <c r="X75" i="3"/>
  <c r="W75" i="3"/>
  <c r="V75" i="3"/>
  <c r="Z74" i="3"/>
  <c r="Y74" i="3"/>
  <c r="X74" i="3"/>
  <c r="W74" i="3"/>
  <c r="V74" i="3"/>
  <c r="Y73" i="3"/>
  <c r="X73" i="3"/>
  <c r="W73" i="3"/>
  <c r="V73" i="3"/>
  <c r="Y72" i="3"/>
  <c r="X72" i="3"/>
  <c r="W72" i="3"/>
  <c r="V72" i="3"/>
  <c r="Y71" i="3"/>
  <c r="X71" i="3"/>
  <c r="W71" i="3"/>
  <c r="V71" i="3"/>
  <c r="Z70" i="3"/>
  <c r="Y70" i="3"/>
  <c r="X70" i="3"/>
  <c r="W70" i="3"/>
  <c r="V70" i="3"/>
  <c r="Y69" i="3"/>
  <c r="X69" i="3"/>
  <c r="W69" i="3"/>
  <c r="V69" i="3"/>
  <c r="Y68" i="3"/>
  <c r="X68" i="3"/>
  <c r="W68" i="3"/>
  <c r="V68" i="3"/>
  <c r="Y67" i="3"/>
  <c r="X67" i="3"/>
  <c r="W67" i="3"/>
  <c r="V67" i="3"/>
  <c r="Y66" i="3"/>
  <c r="X66" i="3"/>
  <c r="W66" i="3"/>
  <c r="V66" i="3"/>
  <c r="Y65" i="3"/>
  <c r="X65" i="3"/>
  <c r="W65" i="3"/>
  <c r="V65" i="3"/>
  <c r="Y64" i="3"/>
  <c r="X64" i="3"/>
  <c r="W64" i="3"/>
  <c r="V64" i="3"/>
  <c r="Y63" i="3"/>
  <c r="X63" i="3"/>
  <c r="W63" i="3"/>
  <c r="V63" i="3"/>
  <c r="Y62" i="3"/>
  <c r="X62" i="3"/>
  <c r="W62" i="3"/>
  <c r="V62" i="3"/>
  <c r="Y61" i="3"/>
  <c r="X61" i="3"/>
  <c r="W61" i="3"/>
  <c r="V61" i="3"/>
  <c r="Y60" i="3"/>
  <c r="X60" i="3"/>
  <c r="W60" i="3"/>
  <c r="V60" i="3"/>
  <c r="Y59" i="3"/>
  <c r="X59" i="3"/>
  <c r="W59" i="3"/>
  <c r="V59" i="3"/>
  <c r="Y58" i="3"/>
  <c r="X58" i="3"/>
  <c r="W58" i="3"/>
  <c r="V58" i="3"/>
  <c r="Y57" i="3"/>
  <c r="X57" i="3"/>
  <c r="W57" i="3"/>
  <c r="V57" i="3"/>
  <c r="Y56" i="3"/>
  <c r="X56" i="3"/>
  <c r="W56" i="3"/>
  <c r="V56" i="3"/>
  <c r="Y55" i="3"/>
  <c r="X55" i="3"/>
  <c r="W55" i="3"/>
  <c r="V55" i="3"/>
  <c r="Y54" i="3"/>
  <c r="X54" i="3"/>
  <c r="W54" i="3"/>
  <c r="V54" i="3"/>
  <c r="Y53" i="3"/>
  <c r="X53" i="3"/>
  <c r="W53" i="3"/>
  <c r="V53" i="3"/>
  <c r="Y52" i="3"/>
  <c r="X52" i="3"/>
  <c r="W52" i="3"/>
  <c r="V52" i="3"/>
  <c r="Y51" i="3"/>
  <c r="X51" i="3"/>
  <c r="W51" i="3"/>
  <c r="V51" i="3"/>
  <c r="Z48" i="7"/>
  <c r="Y48" i="7"/>
  <c r="X48" i="7"/>
  <c r="W48" i="7"/>
  <c r="V48" i="7"/>
  <c r="Z47" i="7"/>
  <c r="Y47" i="7"/>
  <c r="X47" i="7"/>
  <c r="W47" i="7"/>
  <c r="V47" i="7"/>
  <c r="Z46" i="7"/>
  <c r="Y46" i="7"/>
  <c r="X46" i="7"/>
  <c r="W46" i="7"/>
  <c r="V46" i="7"/>
  <c r="Z45" i="7"/>
  <c r="Y45" i="7"/>
  <c r="X45" i="7"/>
  <c r="W45" i="7"/>
  <c r="V45" i="7"/>
  <c r="Z44" i="7"/>
  <c r="Y44" i="7"/>
  <c r="X44" i="7"/>
  <c r="W44" i="7"/>
  <c r="V44" i="7"/>
  <c r="Z43" i="7"/>
  <c r="Y43" i="7"/>
  <c r="X43" i="7"/>
  <c r="W43" i="7"/>
  <c r="V43" i="7"/>
  <c r="Z42" i="7"/>
  <c r="Y42" i="7"/>
  <c r="X42" i="7"/>
  <c r="W42" i="7"/>
  <c r="V42" i="7"/>
  <c r="Z41" i="7"/>
  <c r="Y41" i="7"/>
  <c r="X41" i="7"/>
  <c r="W41" i="7"/>
  <c r="V41" i="7"/>
  <c r="Z40" i="7"/>
  <c r="Y40" i="7"/>
  <c r="X40" i="7"/>
  <c r="W40" i="7"/>
  <c r="V40" i="7"/>
  <c r="Z39" i="7"/>
  <c r="Y39" i="7"/>
  <c r="X39" i="7"/>
  <c r="W39" i="7"/>
  <c r="V39" i="7"/>
  <c r="Z38" i="7"/>
  <c r="Y38" i="7"/>
  <c r="X38" i="7"/>
  <c r="W38" i="7"/>
  <c r="V38" i="7"/>
  <c r="Z37" i="7"/>
  <c r="Y37" i="7"/>
  <c r="X37" i="7"/>
  <c r="W37" i="7"/>
  <c r="V37" i="7"/>
  <c r="Z36" i="7"/>
  <c r="Y36" i="7"/>
  <c r="X36" i="7"/>
  <c r="W36" i="7"/>
  <c r="V36" i="7"/>
  <c r="Z35" i="7"/>
  <c r="Y35" i="7"/>
  <c r="X35" i="7"/>
  <c r="W35" i="7"/>
  <c r="V35" i="7"/>
  <c r="Z34" i="7"/>
  <c r="Y34" i="7"/>
  <c r="X34" i="7"/>
  <c r="W34" i="7"/>
  <c r="V34" i="7"/>
  <c r="Z33" i="7"/>
  <c r="Y33" i="7"/>
  <c r="X33" i="7"/>
  <c r="W33" i="7"/>
  <c r="V33" i="7"/>
  <c r="Z32" i="7"/>
  <c r="Y32" i="7"/>
  <c r="X32" i="7"/>
  <c r="W32" i="7"/>
  <c r="V32" i="7"/>
  <c r="Z31" i="7"/>
  <c r="Y31" i="7"/>
  <c r="X31" i="7"/>
  <c r="W31" i="7"/>
  <c r="V31" i="7"/>
  <c r="Z30" i="7"/>
  <c r="Y30" i="7"/>
  <c r="X30" i="7"/>
  <c r="W30" i="7"/>
  <c r="V30" i="7"/>
  <c r="Z29" i="7"/>
  <c r="Y29" i="7"/>
  <c r="X29" i="7"/>
  <c r="W29" i="7"/>
  <c r="V29" i="7"/>
  <c r="Z73" i="7"/>
  <c r="Y73" i="7"/>
  <c r="X73" i="7"/>
  <c r="W73" i="7"/>
  <c r="V73" i="7"/>
  <c r="Q48" i="7"/>
  <c r="P48" i="7"/>
  <c r="O48" i="7"/>
  <c r="N48" i="7"/>
  <c r="M48" i="7"/>
  <c r="Z72" i="7"/>
  <c r="Y72" i="7"/>
  <c r="X72" i="7"/>
  <c r="W72" i="7"/>
  <c r="V72" i="7"/>
  <c r="Q47" i="7"/>
  <c r="P47" i="7"/>
  <c r="O47" i="7"/>
  <c r="N47" i="7"/>
  <c r="M47" i="7"/>
  <c r="Z71" i="7"/>
  <c r="Y71" i="7"/>
  <c r="X71" i="7"/>
  <c r="W71" i="7"/>
  <c r="V71" i="7"/>
  <c r="Q46" i="7"/>
  <c r="P46" i="7"/>
  <c r="O46" i="7"/>
  <c r="N46" i="7"/>
  <c r="M46" i="7"/>
  <c r="Z70" i="7"/>
  <c r="Y70" i="7"/>
  <c r="X70" i="7"/>
  <c r="W70" i="7"/>
  <c r="V70" i="7"/>
  <c r="Q45" i="7"/>
  <c r="P45" i="7"/>
  <c r="O45" i="7"/>
  <c r="N45" i="7"/>
  <c r="M45" i="7"/>
  <c r="Z69" i="7"/>
  <c r="Y69" i="7"/>
  <c r="X69" i="7"/>
  <c r="W69" i="7"/>
  <c r="V69" i="7"/>
  <c r="Q44" i="7"/>
  <c r="P44" i="7"/>
  <c r="O44" i="7"/>
  <c r="N44" i="7"/>
  <c r="M44" i="7"/>
  <c r="Z68" i="7"/>
  <c r="Y68" i="7"/>
  <c r="X68" i="7"/>
  <c r="W68" i="7"/>
  <c r="V68" i="7"/>
  <c r="Q43" i="7"/>
  <c r="P43" i="7"/>
  <c r="O43" i="7"/>
  <c r="N43" i="7"/>
  <c r="M43" i="7"/>
  <c r="Z67" i="7"/>
  <c r="Y67" i="7"/>
  <c r="X67" i="7"/>
  <c r="W67" i="7"/>
  <c r="V67" i="7"/>
  <c r="Q42" i="7"/>
  <c r="P42" i="7"/>
  <c r="O42" i="7"/>
  <c r="N42" i="7"/>
  <c r="M42" i="7"/>
  <c r="Z66" i="7"/>
  <c r="Y66" i="7"/>
  <c r="X66" i="7"/>
  <c r="W66" i="7"/>
  <c r="V66" i="7"/>
  <c r="Q41" i="7"/>
  <c r="P41" i="7"/>
  <c r="O41" i="7"/>
  <c r="N41" i="7"/>
  <c r="M41" i="7"/>
  <c r="Z65" i="7"/>
  <c r="Y65" i="7"/>
  <c r="X65" i="7"/>
  <c r="W65" i="7"/>
  <c r="V65" i="7"/>
  <c r="Q40" i="7"/>
  <c r="P40" i="7"/>
  <c r="O40" i="7"/>
  <c r="N40" i="7"/>
  <c r="M40" i="7"/>
  <c r="Z64" i="7"/>
  <c r="Y64" i="7"/>
  <c r="X64" i="7"/>
  <c r="W64" i="7"/>
  <c r="V64" i="7"/>
  <c r="Q39" i="7"/>
  <c r="P39" i="7"/>
  <c r="O39" i="7"/>
  <c r="N39" i="7"/>
  <c r="M39" i="7"/>
  <c r="Z63" i="7"/>
  <c r="Y63" i="7"/>
  <c r="X63" i="7"/>
  <c r="W63" i="7"/>
  <c r="V63" i="7"/>
  <c r="Q38" i="7"/>
  <c r="P38" i="7"/>
  <c r="O38" i="7"/>
  <c r="N38" i="7"/>
  <c r="M38" i="7"/>
  <c r="Z62" i="7"/>
  <c r="Y62" i="7"/>
  <c r="X62" i="7"/>
  <c r="W62" i="7"/>
  <c r="V62" i="7"/>
  <c r="Q37" i="7"/>
  <c r="P37" i="7"/>
  <c r="O37" i="7"/>
  <c r="N37" i="7"/>
  <c r="M37" i="7"/>
  <c r="Z61" i="7"/>
  <c r="Y61" i="7"/>
  <c r="X61" i="7"/>
  <c r="W61" i="7"/>
  <c r="V61" i="7"/>
  <c r="Q36" i="7"/>
  <c r="P36" i="7"/>
  <c r="O36" i="7"/>
  <c r="N36" i="7"/>
  <c r="M36" i="7"/>
  <c r="Z60" i="7"/>
  <c r="Y60" i="7"/>
  <c r="X60" i="7"/>
  <c r="W60" i="7"/>
  <c r="V60" i="7"/>
  <c r="Q35" i="7"/>
  <c r="P35" i="7"/>
  <c r="O35" i="7"/>
  <c r="N35" i="7"/>
  <c r="M35" i="7"/>
  <c r="Z59" i="7"/>
  <c r="Y59" i="7"/>
  <c r="X59" i="7"/>
  <c r="W59" i="7"/>
  <c r="V59" i="7"/>
  <c r="Q34" i="7"/>
  <c r="P34" i="7"/>
  <c r="O34" i="7"/>
  <c r="N34" i="7"/>
  <c r="M34" i="7"/>
  <c r="Z58" i="7"/>
  <c r="Y58" i="7"/>
  <c r="X58" i="7"/>
  <c r="W58" i="7"/>
  <c r="V58" i="7"/>
  <c r="Q33" i="7"/>
  <c r="P33" i="7"/>
  <c r="O33" i="7"/>
  <c r="N33" i="7"/>
  <c r="M33" i="7"/>
  <c r="Z57" i="7"/>
  <c r="Y57" i="7"/>
  <c r="X57" i="7"/>
  <c r="W57" i="7"/>
  <c r="V57" i="7"/>
  <c r="Q32" i="7"/>
  <c r="P32" i="7"/>
  <c r="O32" i="7"/>
  <c r="N32" i="7"/>
  <c r="M32" i="7"/>
  <c r="Z56" i="7"/>
  <c r="Y56" i="7"/>
  <c r="X56" i="7"/>
  <c r="W56" i="7"/>
  <c r="V56" i="7"/>
  <c r="Q31" i="7"/>
  <c r="P31" i="7"/>
  <c r="O31" i="7"/>
  <c r="N31" i="7"/>
  <c r="M31" i="7"/>
  <c r="Z55" i="7"/>
  <c r="Y55" i="7"/>
  <c r="X55" i="7"/>
  <c r="W55" i="7"/>
  <c r="V55" i="7"/>
  <c r="Q30" i="7"/>
  <c r="P30" i="7"/>
  <c r="O30" i="7"/>
  <c r="N30" i="7"/>
  <c r="M30" i="7"/>
  <c r="Z54" i="7"/>
  <c r="Y54" i="7"/>
  <c r="X54" i="7"/>
  <c r="W54" i="7"/>
  <c r="V54" i="7"/>
  <c r="Q29" i="7"/>
  <c r="P29" i="7"/>
  <c r="O29" i="7"/>
  <c r="N29" i="7"/>
  <c r="M29" i="7"/>
  <c r="Q73" i="7"/>
  <c r="P73" i="7"/>
  <c r="O73" i="7"/>
  <c r="N73" i="7"/>
  <c r="M73" i="7"/>
  <c r="H73" i="7"/>
  <c r="G73" i="7"/>
  <c r="F73" i="7"/>
  <c r="E73" i="7"/>
  <c r="D73" i="7"/>
  <c r="H48" i="7"/>
  <c r="G48" i="7"/>
  <c r="F48" i="7"/>
  <c r="E48" i="7"/>
  <c r="D48" i="7"/>
  <c r="Q72" i="7"/>
  <c r="P72" i="7"/>
  <c r="O72" i="7"/>
  <c r="N72" i="7"/>
  <c r="M72" i="7"/>
  <c r="H72" i="7"/>
  <c r="G72" i="7"/>
  <c r="F72" i="7"/>
  <c r="E72" i="7"/>
  <c r="D72" i="7"/>
  <c r="H47" i="7"/>
  <c r="G47" i="7"/>
  <c r="F47" i="7"/>
  <c r="E47" i="7"/>
  <c r="D47" i="7"/>
  <c r="Q71" i="7"/>
  <c r="P71" i="7"/>
  <c r="O71" i="7"/>
  <c r="N71" i="7"/>
  <c r="M71" i="7"/>
  <c r="H71" i="7"/>
  <c r="G71" i="7"/>
  <c r="F71" i="7"/>
  <c r="E71" i="7"/>
  <c r="D71" i="7"/>
  <c r="H46" i="7"/>
  <c r="G46" i="7"/>
  <c r="F46" i="7"/>
  <c r="E46" i="7"/>
  <c r="D46" i="7"/>
  <c r="Q70" i="7"/>
  <c r="P70" i="7"/>
  <c r="O70" i="7"/>
  <c r="N70" i="7"/>
  <c r="M70" i="7"/>
  <c r="H70" i="7"/>
  <c r="G70" i="7"/>
  <c r="F70" i="7"/>
  <c r="E70" i="7"/>
  <c r="D70" i="7"/>
  <c r="H45" i="7"/>
  <c r="G45" i="7"/>
  <c r="F45" i="7"/>
  <c r="E45" i="7"/>
  <c r="D45" i="7"/>
  <c r="Q69" i="7"/>
  <c r="P69" i="7"/>
  <c r="O69" i="7"/>
  <c r="N69" i="7"/>
  <c r="M69" i="7"/>
  <c r="H69" i="7"/>
  <c r="G69" i="7"/>
  <c r="F69" i="7"/>
  <c r="E69" i="7"/>
  <c r="D69" i="7"/>
  <c r="H44" i="7"/>
  <c r="G44" i="7"/>
  <c r="F44" i="7"/>
  <c r="E44" i="7"/>
  <c r="D44" i="7"/>
  <c r="Q68" i="7"/>
  <c r="P68" i="7"/>
  <c r="O68" i="7"/>
  <c r="N68" i="7"/>
  <c r="M68" i="7"/>
  <c r="H68" i="7"/>
  <c r="G68" i="7"/>
  <c r="F68" i="7"/>
  <c r="E68" i="7"/>
  <c r="D68" i="7"/>
  <c r="H43" i="7"/>
  <c r="G43" i="7"/>
  <c r="F43" i="7"/>
  <c r="E43" i="7"/>
  <c r="D43" i="7"/>
  <c r="Q67" i="7"/>
  <c r="P67" i="7"/>
  <c r="O67" i="7"/>
  <c r="N67" i="7"/>
  <c r="M67" i="7"/>
  <c r="H67" i="7"/>
  <c r="G67" i="7"/>
  <c r="F67" i="7"/>
  <c r="E67" i="7"/>
  <c r="D67" i="7"/>
  <c r="H42" i="7"/>
  <c r="G42" i="7"/>
  <c r="F42" i="7"/>
  <c r="E42" i="7"/>
  <c r="D42" i="7"/>
  <c r="Q66" i="7"/>
  <c r="P66" i="7"/>
  <c r="O66" i="7"/>
  <c r="N66" i="7"/>
  <c r="M66" i="7"/>
  <c r="H66" i="7"/>
  <c r="G66" i="7"/>
  <c r="F66" i="7"/>
  <c r="E66" i="7"/>
  <c r="D66" i="7"/>
  <c r="H41" i="7"/>
  <c r="G41" i="7"/>
  <c r="F41" i="7"/>
  <c r="E41" i="7"/>
  <c r="D41" i="7"/>
  <c r="Q65" i="7"/>
  <c r="P65" i="7"/>
  <c r="O65" i="7"/>
  <c r="N65" i="7"/>
  <c r="M65" i="7"/>
  <c r="H65" i="7"/>
  <c r="G65" i="7"/>
  <c r="F65" i="7"/>
  <c r="E65" i="7"/>
  <c r="D65" i="7"/>
  <c r="H40" i="7"/>
  <c r="G40" i="7"/>
  <c r="F40" i="7"/>
  <c r="E40" i="7"/>
  <c r="D40" i="7"/>
  <c r="Q64" i="7"/>
  <c r="P64" i="7"/>
  <c r="O64" i="7"/>
  <c r="N64" i="7"/>
  <c r="M64" i="7"/>
  <c r="H64" i="7"/>
  <c r="G64" i="7"/>
  <c r="F64" i="7"/>
  <c r="E64" i="7"/>
  <c r="D64" i="7"/>
  <c r="H39" i="7"/>
  <c r="G39" i="7"/>
  <c r="F39" i="7"/>
  <c r="E39" i="7"/>
  <c r="D39" i="7"/>
  <c r="Q63" i="7"/>
  <c r="P63" i="7"/>
  <c r="O63" i="7"/>
  <c r="N63" i="7"/>
  <c r="M63" i="7"/>
  <c r="H63" i="7"/>
  <c r="G63" i="7"/>
  <c r="F63" i="7"/>
  <c r="E63" i="7"/>
  <c r="D63" i="7"/>
  <c r="H38" i="7"/>
  <c r="G38" i="7"/>
  <c r="F38" i="7"/>
  <c r="E38" i="7"/>
  <c r="D38" i="7"/>
  <c r="Q62" i="7"/>
  <c r="P62" i="7"/>
  <c r="O62" i="7"/>
  <c r="N62" i="7"/>
  <c r="M62" i="7"/>
  <c r="H62" i="7"/>
  <c r="G62" i="7"/>
  <c r="F62" i="7"/>
  <c r="E62" i="7"/>
  <c r="D62" i="7"/>
  <c r="H37" i="7"/>
  <c r="G37" i="7"/>
  <c r="F37" i="7"/>
  <c r="E37" i="7"/>
  <c r="D37" i="7"/>
  <c r="Q61" i="7"/>
  <c r="P61" i="7"/>
  <c r="O61" i="7"/>
  <c r="N61" i="7"/>
  <c r="M61" i="7"/>
  <c r="H61" i="7"/>
  <c r="G61" i="7"/>
  <c r="F61" i="7"/>
  <c r="E61" i="7"/>
  <c r="D61" i="7"/>
  <c r="H36" i="7"/>
  <c r="G36" i="7"/>
  <c r="F36" i="7"/>
  <c r="E36" i="7"/>
  <c r="D36" i="7"/>
  <c r="Q60" i="7"/>
  <c r="P60" i="7"/>
  <c r="O60" i="7"/>
  <c r="N60" i="7"/>
  <c r="M60" i="7"/>
  <c r="H60" i="7"/>
  <c r="G60" i="7"/>
  <c r="F60" i="7"/>
  <c r="E60" i="7"/>
  <c r="D60" i="7"/>
  <c r="H35" i="7"/>
  <c r="G35" i="7"/>
  <c r="F35" i="7"/>
  <c r="E35" i="7"/>
  <c r="D35" i="7"/>
  <c r="Q59" i="7"/>
  <c r="P59" i="7"/>
  <c r="O59" i="7"/>
  <c r="N59" i="7"/>
  <c r="M59" i="7"/>
  <c r="H59" i="7"/>
  <c r="G59" i="7"/>
  <c r="F59" i="7"/>
  <c r="E59" i="7"/>
  <c r="D59" i="7"/>
  <c r="H34" i="7"/>
  <c r="G34" i="7"/>
  <c r="F34" i="7"/>
  <c r="E34" i="7"/>
  <c r="D34" i="7"/>
  <c r="Q58" i="7"/>
  <c r="P58" i="7"/>
  <c r="O58" i="7"/>
  <c r="N58" i="7"/>
  <c r="M58" i="7"/>
  <c r="H58" i="7"/>
  <c r="G58" i="7"/>
  <c r="F58" i="7"/>
  <c r="E58" i="7"/>
  <c r="D58" i="7"/>
  <c r="H33" i="7"/>
  <c r="G33" i="7"/>
  <c r="F33" i="7"/>
  <c r="E33" i="7"/>
  <c r="D33" i="7"/>
  <c r="Q57" i="7"/>
  <c r="P57" i="7"/>
  <c r="O57" i="7"/>
  <c r="N57" i="7"/>
  <c r="M57" i="7"/>
  <c r="H57" i="7"/>
  <c r="G57" i="7"/>
  <c r="F57" i="7"/>
  <c r="E57" i="7"/>
  <c r="D57" i="7"/>
  <c r="H32" i="7"/>
  <c r="G32" i="7"/>
  <c r="F32" i="7"/>
  <c r="E32" i="7"/>
  <c r="D32" i="7"/>
  <c r="Q56" i="7"/>
  <c r="P56" i="7"/>
  <c r="O56" i="7"/>
  <c r="N56" i="7"/>
  <c r="M56" i="7"/>
  <c r="H56" i="7"/>
  <c r="G56" i="7"/>
  <c r="F56" i="7"/>
  <c r="E56" i="7"/>
  <c r="D56" i="7"/>
  <c r="H31" i="7"/>
  <c r="G31" i="7"/>
  <c r="F31" i="7"/>
  <c r="E31" i="7"/>
  <c r="D31" i="7"/>
  <c r="Q55" i="7"/>
  <c r="P55" i="7"/>
  <c r="O55" i="7"/>
  <c r="N55" i="7"/>
  <c r="M55" i="7"/>
  <c r="H55" i="7"/>
  <c r="G55" i="7"/>
  <c r="F55" i="7"/>
  <c r="E55" i="7"/>
  <c r="D55" i="7"/>
  <c r="H30" i="7"/>
  <c r="G30" i="7"/>
  <c r="F30" i="7"/>
  <c r="E30" i="7"/>
  <c r="D30" i="7"/>
  <c r="Q54" i="7"/>
  <c r="P54" i="7"/>
  <c r="O54" i="7"/>
  <c r="N54" i="7"/>
  <c r="M54" i="7"/>
  <c r="H54" i="7"/>
  <c r="G54" i="7"/>
  <c r="F54" i="7"/>
  <c r="E54" i="7"/>
  <c r="D54" i="7"/>
  <c r="H29" i="7"/>
  <c r="G29" i="7"/>
  <c r="F29" i="7"/>
  <c r="E29" i="7"/>
  <c r="D29" i="7"/>
  <c r="A16" i="7"/>
  <c r="Y38" i="3"/>
  <c r="X38" i="3"/>
  <c r="W38" i="3"/>
  <c r="Y37" i="3"/>
  <c r="X37" i="3"/>
  <c r="W37" i="3"/>
  <c r="Y36" i="3"/>
  <c r="X36" i="3"/>
  <c r="W36" i="3"/>
  <c r="Y35" i="3"/>
  <c r="X35" i="3"/>
  <c r="W35" i="3"/>
  <c r="Y34" i="3"/>
  <c r="X34" i="3"/>
  <c r="W34" i="3"/>
  <c r="Y33" i="3"/>
  <c r="X33" i="3"/>
  <c r="W33" i="3"/>
  <c r="Y32" i="3"/>
  <c r="X32" i="3"/>
  <c r="W32" i="3"/>
  <c r="Y31" i="3"/>
  <c r="X31" i="3"/>
  <c r="W31" i="3"/>
  <c r="Y30" i="3"/>
  <c r="X30" i="3"/>
  <c r="W30" i="3"/>
  <c r="Y29" i="3"/>
  <c r="X29" i="3"/>
  <c r="W29" i="3"/>
  <c r="Y28" i="3"/>
  <c r="X28" i="3"/>
  <c r="W28" i="3"/>
  <c r="Y27" i="3"/>
  <c r="X27" i="3"/>
  <c r="W27" i="3"/>
  <c r="Y26" i="3"/>
  <c r="X26" i="3"/>
  <c r="W26" i="3"/>
  <c r="Y25" i="3"/>
  <c r="X25" i="3"/>
  <c r="W25" i="3"/>
  <c r="Y24" i="3"/>
  <c r="X24" i="3"/>
  <c r="W24" i="3"/>
  <c r="Y23" i="3"/>
  <c r="X23" i="3"/>
  <c r="W23" i="3"/>
  <c r="Y22" i="3"/>
  <c r="X22" i="3"/>
  <c r="W22" i="3"/>
  <c r="Y21" i="3"/>
  <c r="X21" i="3"/>
  <c r="W21" i="3"/>
  <c r="Y20" i="3"/>
  <c r="X20" i="3"/>
  <c r="W20" i="3"/>
  <c r="Y19" i="3"/>
  <c r="X19" i="3"/>
  <c r="W19" i="3"/>
  <c r="Y18" i="3"/>
  <c r="X18" i="3"/>
  <c r="W18" i="3"/>
  <c r="Y17" i="3"/>
  <c r="X17" i="3"/>
  <c r="W17" i="3"/>
  <c r="Y16" i="3"/>
  <c r="X16" i="3"/>
  <c r="W16" i="3"/>
  <c r="Y15" i="3"/>
  <c r="X15" i="3"/>
  <c r="W15" i="3"/>
  <c r="Y14" i="3"/>
  <c r="X14" i="3"/>
  <c r="W14" i="3"/>
  <c r="Y13" i="3"/>
  <c r="X13" i="3"/>
  <c r="W13" i="3"/>
  <c r="Y12" i="3"/>
  <c r="X12" i="3"/>
  <c r="W12" i="3"/>
  <c r="Y11" i="3"/>
  <c r="X11" i="3"/>
  <c r="W11" i="3"/>
  <c r="Y10" i="3"/>
  <c r="X10" i="3"/>
  <c r="W10" i="3"/>
  <c r="V38" i="3"/>
  <c r="T42" i="3"/>
  <c r="Z38" i="3"/>
  <c r="Z37" i="3"/>
  <c r="V37" i="3"/>
  <c r="Z36" i="3"/>
  <c r="V36" i="3"/>
  <c r="Z35" i="3"/>
  <c r="V35" i="3"/>
  <c r="Z34" i="3"/>
  <c r="V34" i="3"/>
  <c r="Z33" i="3"/>
  <c r="V33" i="3"/>
  <c r="Z32" i="3"/>
  <c r="V32" i="3"/>
  <c r="Z31" i="3"/>
  <c r="Z30" i="3"/>
  <c r="Z29" i="3"/>
  <c r="Y206" i="3" l="1"/>
  <c r="W206" i="3"/>
  <c r="X206" i="3"/>
  <c r="X165" i="3"/>
  <c r="Y165" i="3"/>
  <c r="W165" i="3"/>
  <c r="W124" i="3"/>
  <c r="X124" i="3"/>
  <c r="Y124" i="3"/>
  <c r="Z247" i="3"/>
  <c r="X213" i="3"/>
  <c r="Y131" i="3"/>
  <c r="W131" i="3"/>
  <c r="X172" i="3"/>
  <c r="Y90" i="3"/>
  <c r="Z213" i="3"/>
  <c r="X254" i="3"/>
  <c r="X90" i="3"/>
  <c r="X131" i="3"/>
  <c r="Y213" i="3"/>
  <c r="Z288" i="3"/>
  <c r="Y254" i="3"/>
  <c r="Z254" i="3"/>
  <c r="W254" i="3"/>
  <c r="W213" i="3"/>
  <c r="Y172" i="3"/>
  <c r="W172" i="3"/>
  <c r="W90" i="3"/>
  <c r="X83" i="3"/>
  <c r="X49" i="3"/>
  <c r="W83" i="3"/>
  <c r="Y49" i="3"/>
  <c r="W49" i="3"/>
  <c r="Y83" i="3"/>
  <c r="P27" i="7"/>
  <c r="N27" i="7"/>
  <c r="W27" i="7"/>
  <c r="E27" i="7"/>
  <c r="N52" i="7"/>
  <c r="H27" i="7"/>
  <c r="P52" i="7"/>
  <c r="G52" i="7"/>
  <c r="K21" i="7"/>
  <c r="X52" i="7"/>
  <c r="G21" i="7"/>
  <c r="Y27" i="7"/>
  <c r="Y52" i="7"/>
  <c r="F52" i="7"/>
  <c r="Q52" i="7"/>
  <c r="C21" i="7"/>
  <c r="H52" i="7"/>
  <c r="Q27" i="7"/>
  <c r="Z52" i="7"/>
  <c r="Z27" i="7"/>
  <c r="X27" i="7"/>
  <c r="G27" i="7"/>
  <c r="F27" i="7"/>
  <c r="O52" i="7"/>
  <c r="O27" i="7"/>
  <c r="E52" i="7"/>
  <c r="W52" i="7"/>
  <c r="X8" i="3"/>
  <c r="W8" i="3"/>
  <c r="Y42" i="3"/>
  <c r="Y8" i="3"/>
  <c r="W42" i="3"/>
  <c r="X42" i="3"/>
  <c r="A21" i="7" l="1"/>
  <c r="E21" i="7"/>
  <c r="P21" i="7"/>
  <c r="I21" i="7"/>
  <c r="G9" i="3"/>
  <c r="G10" i="3"/>
  <c r="Q81" i="9" s="1"/>
  <c r="G11" i="3"/>
  <c r="Z133" i="3" s="1"/>
  <c r="G12" i="3"/>
  <c r="Q82" i="9" s="1"/>
  <c r="G13" i="3"/>
  <c r="Z80" i="9" s="1"/>
  <c r="G14" i="3"/>
  <c r="G15" i="3"/>
  <c r="Z81" i="9" s="1"/>
  <c r="G16" i="3"/>
  <c r="G17" i="3"/>
  <c r="G18" i="3"/>
  <c r="H82" i="9" s="1"/>
  <c r="G19" i="3"/>
  <c r="G20" i="3"/>
  <c r="Z95" i="3" s="1"/>
  <c r="G21" i="3"/>
  <c r="G22" i="3"/>
  <c r="G23" i="3"/>
  <c r="G24" i="3"/>
  <c r="G25" i="3"/>
  <c r="H91" i="9" s="1"/>
  <c r="G26" i="3"/>
  <c r="G27" i="3"/>
  <c r="G28" i="3"/>
  <c r="G29" i="3"/>
  <c r="G30" i="3"/>
  <c r="G31" i="3"/>
  <c r="G32" i="3"/>
  <c r="G33" i="3"/>
  <c r="G34" i="3"/>
  <c r="G35" i="3"/>
  <c r="G36" i="3"/>
  <c r="G37" i="3"/>
  <c r="G38" i="3"/>
  <c r="G39" i="3"/>
  <c r="G40" i="3"/>
  <c r="G41" i="3"/>
  <c r="G42" i="3"/>
  <c r="G43" i="3"/>
  <c r="G44" i="3"/>
  <c r="G45" i="3"/>
  <c r="G46" i="3"/>
  <c r="G47" i="3"/>
  <c r="G48" i="3"/>
  <c r="G49" i="3"/>
  <c r="Z92" i="3" s="1"/>
  <c r="G50" i="3"/>
  <c r="G51" i="3"/>
  <c r="G52" i="3"/>
  <c r="G53" i="3"/>
  <c r="G54" i="3"/>
  <c r="G55" i="3"/>
  <c r="G56" i="3"/>
  <c r="G57" i="3"/>
  <c r="G58" i="3"/>
  <c r="Q145" i="9" s="1"/>
  <c r="G59" i="3"/>
  <c r="G60" i="3"/>
  <c r="G61" i="3"/>
  <c r="G62" i="3"/>
  <c r="G63" i="3"/>
  <c r="Q90" i="9" s="1"/>
  <c r="G64" i="3"/>
  <c r="G65" i="3"/>
  <c r="G66" i="3"/>
  <c r="G67" i="3"/>
  <c r="Q108" i="9" s="1"/>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H130" i="9" s="1"/>
  <c r="G124" i="3"/>
  <c r="G123" i="3"/>
  <c r="G122" i="3"/>
  <c r="G121" i="3"/>
  <c r="G120" i="3"/>
  <c r="G119" i="3"/>
  <c r="G118" i="3"/>
  <c r="G117" i="3"/>
  <c r="Q30" i="9" s="1"/>
  <c r="G116" i="3"/>
  <c r="G115" i="3"/>
  <c r="G114" i="3"/>
  <c r="G113" i="3"/>
  <c r="Z105" i="9" s="1"/>
  <c r="G112" i="3"/>
  <c r="G111" i="3"/>
  <c r="G110" i="3"/>
  <c r="G109" i="3"/>
  <c r="G108" i="3"/>
  <c r="G107" i="3"/>
  <c r="G106" i="3"/>
  <c r="G105" i="3"/>
  <c r="G104" i="3"/>
  <c r="G103" i="3"/>
  <c r="G102" i="3"/>
  <c r="Z178" i="3" s="1"/>
  <c r="G101" i="3"/>
  <c r="G100" i="3"/>
  <c r="G99" i="3"/>
  <c r="G98" i="3"/>
  <c r="G97" i="3"/>
  <c r="G96" i="3"/>
  <c r="G95" i="3"/>
  <c r="G94" i="3"/>
  <c r="Z101" i="3" s="1"/>
  <c r="G93" i="3"/>
  <c r="G92" i="3"/>
  <c r="G91" i="3"/>
  <c r="Z99" i="3" s="1"/>
  <c r="G90" i="3"/>
  <c r="Z97" i="3" s="1"/>
  <c r="G89" i="3"/>
  <c r="G88" i="3"/>
  <c r="G87" i="3"/>
  <c r="Z73" i="3" s="1"/>
  <c r="G86" i="3"/>
  <c r="G85" i="3"/>
  <c r="G84" i="3"/>
  <c r="G83" i="3"/>
  <c r="G82" i="3"/>
  <c r="G81" i="3"/>
  <c r="G80" i="3"/>
  <c r="G79" i="3"/>
  <c r="G78" i="3"/>
  <c r="G77" i="3"/>
  <c r="G76" i="3"/>
  <c r="G75" i="3"/>
  <c r="G74" i="3"/>
  <c r="G73" i="3"/>
  <c r="G72" i="3"/>
  <c r="G71" i="3"/>
  <c r="G70" i="3"/>
  <c r="G69" i="3"/>
  <c r="G68" i="3"/>
  <c r="Q109" i="9" s="1"/>
  <c r="Z133" i="9" l="1"/>
  <c r="Z111" i="9"/>
  <c r="H93" i="9"/>
  <c r="Q93" i="9"/>
  <c r="Z93" i="9"/>
  <c r="Z86" i="9"/>
  <c r="H84" i="9"/>
  <c r="Q86" i="9"/>
  <c r="Q112" i="9"/>
  <c r="H86" i="9"/>
  <c r="Q85" i="9"/>
  <c r="Z85" i="9"/>
  <c r="Z98" i="3"/>
  <c r="Z96" i="9"/>
  <c r="Z135" i="9"/>
  <c r="H96" i="9"/>
  <c r="Z108" i="9"/>
  <c r="Q96" i="9"/>
  <c r="Q131" i="9"/>
  <c r="Q34" i="9"/>
  <c r="Q142" i="9"/>
  <c r="Z134" i="9"/>
  <c r="Z109" i="9"/>
  <c r="Z182" i="3"/>
  <c r="Z95" i="9"/>
  <c r="H56" i="9"/>
  <c r="H52" i="9" s="1"/>
  <c r="H95" i="9"/>
  <c r="Q95" i="9"/>
  <c r="H32" i="9"/>
  <c r="H27" i="9" s="1"/>
  <c r="Z94" i="3"/>
  <c r="Z87" i="9"/>
  <c r="H87" i="9"/>
  <c r="H81" i="9"/>
  <c r="Q110" i="9"/>
  <c r="Q87" i="9"/>
  <c r="Z139" i="9"/>
  <c r="Z175" i="3"/>
  <c r="Z71" i="3"/>
  <c r="Q105" i="9"/>
  <c r="Q130" i="9"/>
  <c r="Q80" i="9"/>
  <c r="Q134" i="9"/>
  <c r="Z174" i="3"/>
  <c r="Q137" i="9"/>
  <c r="Z131" i="9"/>
  <c r="Z177" i="3"/>
  <c r="Q143" i="9"/>
  <c r="Z183" i="3"/>
  <c r="Z88" i="9"/>
  <c r="H89" i="9"/>
  <c r="Q88" i="9"/>
  <c r="Q99" i="9"/>
  <c r="Z99" i="9"/>
  <c r="H99" i="9"/>
  <c r="Q33" i="9"/>
  <c r="Z136" i="3"/>
  <c r="Z106" i="9"/>
  <c r="Z130" i="9"/>
  <c r="Q114" i="9"/>
  <c r="Z132" i="9"/>
  <c r="Q139" i="9"/>
  <c r="Z107" i="9"/>
  <c r="Z179" i="3"/>
  <c r="H131" i="9"/>
  <c r="Q31" i="9"/>
  <c r="Z113" i="9"/>
  <c r="Q111" i="9"/>
  <c r="H88" i="9"/>
  <c r="Z137" i="9"/>
  <c r="Q83" i="9"/>
  <c r="Q106" i="9"/>
  <c r="H83" i="9"/>
  <c r="Z137" i="3"/>
  <c r="Q32" i="9"/>
  <c r="H133" i="9"/>
  <c r="H92" i="9"/>
  <c r="Q92" i="9"/>
  <c r="Z92" i="9"/>
  <c r="Q98" i="9"/>
  <c r="Z98" i="9"/>
  <c r="H98" i="9"/>
  <c r="Z181" i="3"/>
  <c r="Q141" i="9"/>
  <c r="Z72" i="3"/>
  <c r="Z10" i="3"/>
  <c r="Z51" i="3"/>
  <c r="Z22" i="3"/>
  <c r="Z63" i="3"/>
  <c r="Z69" i="3"/>
  <c r="Z28" i="3"/>
  <c r="Z54" i="3"/>
  <c r="Z13" i="3"/>
  <c r="Z62" i="3"/>
  <c r="Z21" i="3"/>
  <c r="Z90" i="3"/>
  <c r="Z14" i="3"/>
  <c r="Z55" i="3"/>
  <c r="Z15" i="3"/>
  <c r="Z56" i="3"/>
  <c r="Z66" i="3"/>
  <c r="Z25" i="3"/>
  <c r="Z24" i="3"/>
  <c r="Z65" i="3"/>
  <c r="Z57" i="3"/>
  <c r="Z16" i="3"/>
  <c r="Z67" i="3"/>
  <c r="Z26" i="3"/>
  <c r="Z17" i="3"/>
  <c r="Z58" i="3"/>
  <c r="Z68" i="3"/>
  <c r="Z27" i="3"/>
  <c r="Z59" i="3"/>
  <c r="Z18" i="3"/>
  <c r="Z11" i="3"/>
  <c r="Z52" i="3"/>
  <c r="Z19" i="3"/>
  <c r="Z60" i="3"/>
  <c r="Z12" i="3"/>
  <c r="Z53" i="3"/>
  <c r="Z61" i="3"/>
  <c r="Z20" i="3"/>
  <c r="Z124" i="3"/>
  <c r="Z23" i="3"/>
  <c r="Z64" i="3"/>
  <c r="AA7" i="7"/>
  <c r="Z103" i="9" l="1"/>
  <c r="Z78" i="9"/>
  <c r="Z165" i="3"/>
  <c r="Q128" i="9"/>
  <c r="Z172" i="3"/>
  <c r="H128" i="9"/>
  <c r="Z131" i="3"/>
  <c r="Q27" i="9"/>
  <c r="Q103" i="9"/>
  <c r="Z128" i="9"/>
  <c r="Q78" i="9"/>
  <c r="H78" i="9"/>
  <c r="C21" i="9" s="1"/>
  <c r="Z206" i="3"/>
  <c r="Z8" i="3"/>
  <c r="Z42" i="3"/>
  <c r="Z49" i="3"/>
  <c r="Z83" i="3"/>
  <c r="H505" i="3" l="1"/>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G8" i="3"/>
  <c r="H7" i="3"/>
  <c r="G7" i="3"/>
  <c r="H6" i="3"/>
  <c r="I348" i="3" l="1" a="1"/>
  <c r="I348" i="3" s="1"/>
  <c r="J348" i="3" s="1"/>
  <c r="I500" i="3" a="1"/>
  <c r="I500" i="3" s="1"/>
  <c r="J500" i="3" s="1"/>
  <c r="I16" i="3" a="1"/>
  <c r="I16" i="3" s="1"/>
  <c r="J16" i="3" s="1"/>
  <c r="I60" i="3" a="1"/>
  <c r="I60" i="3" s="1"/>
  <c r="J60" i="3" s="1"/>
  <c r="I29" i="3" a="1"/>
  <c r="I29" i="3" s="1"/>
  <c r="J29" i="3" s="1"/>
  <c r="I52" i="3" a="1"/>
  <c r="I52" i="3" s="1"/>
  <c r="J52" i="3" s="1"/>
  <c r="I67" i="3" a="1"/>
  <c r="I67" i="3" s="1"/>
  <c r="J67" i="3" s="1"/>
  <c r="I76" i="3" a="1"/>
  <c r="I76" i="3" s="1"/>
  <c r="J76" i="3" s="1"/>
  <c r="I100" i="3" a="1"/>
  <c r="I100" i="3" s="1"/>
  <c r="J100" i="3" s="1"/>
  <c r="I108" i="3" a="1"/>
  <c r="I108" i="3" s="1"/>
  <c r="J108" i="3" s="1"/>
  <c r="I140" i="3" a="1"/>
  <c r="I140" i="3" s="1"/>
  <c r="J140" i="3" s="1"/>
  <c r="I156" i="3" a="1"/>
  <c r="I156" i="3" s="1"/>
  <c r="J156" i="3" s="1"/>
  <c r="I404" i="3" a="1"/>
  <c r="I404" i="3" s="1"/>
  <c r="J404" i="3" s="1"/>
  <c r="I7" i="3" a="1"/>
  <c r="I7" i="3" s="1"/>
  <c r="J7" i="3" s="1"/>
  <c r="I17" i="3" a="1"/>
  <c r="I17" i="3" s="1"/>
  <c r="J17" i="3" s="1"/>
  <c r="I21" i="3" a="1"/>
  <c r="I21" i="3" s="1"/>
  <c r="J21" i="3" s="1"/>
  <c r="I40" i="3" a="1"/>
  <c r="I40" i="3" s="1"/>
  <c r="J40" i="3" s="1"/>
  <c r="I44" i="3" a="1"/>
  <c r="I44" i="3" s="1"/>
  <c r="J44" i="3" s="1"/>
  <c r="I54" i="3" a="1"/>
  <c r="I54" i="3" s="1"/>
  <c r="J54" i="3" s="1"/>
  <c r="I175" i="3" a="1"/>
  <c r="I175" i="3" s="1"/>
  <c r="J175" i="3" s="1"/>
  <c r="I178" i="3" a="1"/>
  <c r="I178" i="3" s="1"/>
  <c r="J178" i="3" s="1"/>
  <c r="I264" i="3" a="1"/>
  <c r="I264" i="3" s="1"/>
  <c r="J264" i="3" s="1"/>
  <c r="I387" i="3" a="1"/>
  <c r="I387" i="3" s="1"/>
  <c r="J387" i="3" s="1"/>
  <c r="I55" i="3" a="1"/>
  <c r="I55" i="3" s="1"/>
  <c r="J55" i="3" s="1"/>
  <c r="I33" i="3" a="1"/>
  <c r="I33" i="3" s="1"/>
  <c r="J33" i="3" s="1"/>
  <c r="I37" i="3" a="1"/>
  <c r="I37" i="3" s="1"/>
  <c r="J37" i="3" s="1"/>
  <c r="I65" i="3" a="1"/>
  <c r="I65" i="3" s="1"/>
  <c r="J65" i="3" s="1"/>
  <c r="I208" i="3" a="1"/>
  <c r="I208" i="3" s="1"/>
  <c r="J208" i="3" s="1"/>
  <c r="I316" i="3" a="1"/>
  <c r="I316" i="3" s="1"/>
  <c r="J316" i="3" s="1"/>
  <c r="I25" i="3" a="1"/>
  <c r="I25" i="3" s="1"/>
  <c r="J25" i="3" s="1"/>
  <c r="I48" i="3" a="1"/>
  <c r="I48" i="3" s="1"/>
  <c r="J48" i="3" s="1"/>
  <c r="I84" i="3" a="1"/>
  <c r="I84" i="3" s="1"/>
  <c r="J84" i="3" s="1"/>
  <c r="I116" i="3" a="1"/>
  <c r="I116" i="3" s="1"/>
  <c r="J116" i="3" s="1"/>
  <c r="I132" i="3" a="1"/>
  <c r="I132" i="3" s="1"/>
  <c r="J132" i="3" s="1"/>
  <c r="I148" i="3" a="1"/>
  <c r="I148" i="3" s="1"/>
  <c r="J148" i="3" s="1"/>
  <c r="I164" i="3" a="1"/>
  <c r="I164" i="3" s="1"/>
  <c r="J164" i="3" s="1"/>
  <c r="I172" i="3" a="1"/>
  <c r="I172" i="3" s="1"/>
  <c r="J172" i="3" s="1"/>
  <c r="I256" i="3" a="1"/>
  <c r="I256" i="3" s="1"/>
  <c r="J256" i="3" s="1"/>
  <c r="I32" i="3" a="1"/>
  <c r="I32" i="3" s="1"/>
  <c r="J32" i="3" s="1"/>
  <c r="I36" i="3" a="1"/>
  <c r="I36" i="3" s="1"/>
  <c r="J36" i="3" s="1"/>
  <c r="I57" i="3" a="1"/>
  <c r="I57" i="3" s="1"/>
  <c r="J57" i="3" s="1"/>
  <c r="I59" i="3" a="1"/>
  <c r="I59" i="3" s="1"/>
  <c r="J59" i="3" s="1"/>
  <c r="I281" i="3" a="1"/>
  <c r="I281" i="3" s="1"/>
  <c r="J281" i="3" s="1"/>
  <c r="I384" i="3" a="1"/>
  <c r="I384" i="3" s="1"/>
  <c r="J384" i="3" s="1"/>
  <c r="I47" i="3" a="1"/>
  <c r="I47" i="3" s="1"/>
  <c r="J47" i="3" s="1"/>
  <c r="I71" i="3" a="1"/>
  <c r="I71" i="3" s="1"/>
  <c r="J71" i="3" s="1"/>
  <c r="I23" i="3" a="1"/>
  <c r="I23" i="3" s="1"/>
  <c r="J23" i="3" s="1"/>
  <c r="I218" i="3" a="1"/>
  <c r="I218" i="3" s="1"/>
  <c r="J218" i="3" s="1"/>
  <c r="I15" i="3" a="1"/>
  <c r="I15" i="3" s="1"/>
  <c r="J15" i="3" s="1"/>
  <c r="I72" i="3" a="1"/>
  <c r="I72" i="3" s="1"/>
  <c r="J72" i="3" s="1"/>
  <c r="I92" i="3" a="1"/>
  <c r="I92" i="3" s="1"/>
  <c r="J92" i="3" s="1"/>
  <c r="I124" i="3" a="1"/>
  <c r="I124" i="3" s="1"/>
  <c r="J124" i="3" s="1"/>
  <c r="I9" i="3" a="1"/>
  <c r="I9" i="3" s="1"/>
  <c r="J9" i="3" s="1"/>
  <c r="I13" i="3" a="1"/>
  <c r="I13" i="3" s="1"/>
  <c r="J13" i="3" s="1"/>
  <c r="I24" i="3" a="1"/>
  <c r="I24" i="3" s="1"/>
  <c r="J24" i="3" s="1"/>
  <c r="I28" i="3" a="1"/>
  <c r="I28" i="3" s="1"/>
  <c r="J28" i="3" s="1"/>
  <c r="I64" i="3" a="1"/>
  <c r="I64" i="3" s="1"/>
  <c r="J64" i="3" s="1"/>
  <c r="I20" i="3" a="1"/>
  <c r="I20" i="3" s="1"/>
  <c r="J20" i="3" s="1"/>
  <c r="I502" i="3" a="1"/>
  <c r="I502" i="3" s="1"/>
  <c r="J502" i="3" s="1"/>
  <c r="I494" i="3" a="1"/>
  <c r="I494" i="3" s="1"/>
  <c r="J494" i="3" s="1"/>
  <c r="I486" i="3" a="1"/>
  <c r="I486" i="3" s="1"/>
  <c r="J486" i="3" s="1"/>
  <c r="I478" i="3" a="1"/>
  <c r="I478" i="3" s="1"/>
  <c r="J478" i="3" s="1"/>
  <c r="I470" i="3" a="1"/>
  <c r="I470" i="3" s="1"/>
  <c r="J470" i="3" s="1"/>
  <c r="I462" i="3" a="1"/>
  <c r="I462" i="3" s="1"/>
  <c r="J462" i="3" s="1"/>
  <c r="I454" i="3" a="1"/>
  <c r="I454" i="3" s="1"/>
  <c r="J454" i="3" s="1"/>
  <c r="I446" i="3" a="1"/>
  <c r="I446" i="3" s="1"/>
  <c r="J446" i="3" s="1"/>
  <c r="I438" i="3" a="1"/>
  <c r="I438" i="3" s="1"/>
  <c r="J438" i="3" s="1"/>
  <c r="I430" i="3" a="1"/>
  <c r="I430" i="3" s="1"/>
  <c r="J430" i="3" s="1"/>
  <c r="I422" i="3" a="1"/>
  <c r="I422" i="3" s="1"/>
  <c r="J422" i="3" s="1"/>
  <c r="I414" i="3" a="1"/>
  <c r="I414" i="3" s="1"/>
  <c r="J414" i="3" s="1"/>
  <c r="I406" i="3" a="1"/>
  <c r="I406" i="3" s="1"/>
  <c r="J406" i="3" s="1"/>
  <c r="I398" i="3" a="1"/>
  <c r="I398" i="3" s="1"/>
  <c r="J398" i="3" s="1"/>
  <c r="I390" i="3" a="1"/>
  <c r="I390" i="3" s="1"/>
  <c r="J390" i="3" s="1"/>
  <c r="I382" i="3" a="1"/>
  <c r="I382" i="3" s="1"/>
  <c r="J382" i="3" s="1"/>
  <c r="I374" i="3" a="1"/>
  <c r="I374" i="3" s="1"/>
  <c r="J374" i="3" s="1"/>
  <c r="I366" i="3" a="1"/>
  <c r="I366" i="3" s="1"/>
  <c r="J366" i="3" s="1"/>
  <c r="I358" i="3" a="1"/>
  <c r="I358" i="3" s="1"/>
  <c r="J358" i="3" s="1"/>
  <c r="I350" i="3" a="1"/>
  <c r="I350" i="3" s="1"/>
  <c r="J350" i="3" s="1"/>
  <c r="I342" i="3" a="1"/>
  <c r="I342" i="3" s="1"/>
  <c r="J342" i="3" s="1"/>
  <c r="I334" i="3" a="1"/>
  <c r="I334" i="3" s="1"/>
  <c r="J334" i="3" s="1"/>
  <c r="I326" i="3" a="1"/>
  <c r="I326" i="3" s="1"/>
  <c r="J326" i="3" s="1"/>
  <c r="I318" i="3" a="1"/>
  <c r="I318" i="3" s="1"/>
  <c r="J318" i="3" s="1"/>
  <c r="I310" i="3" a="1"/>
  <c r="I310" i="3" s="1"/>
  <c r="J310" i="3" s="1"/>
  <c r="I302" i="3" a="1"/>
  <c r="I302" i="3" s="1"/>
  <c r="J302" i="3" s="1"/>
  <c r="I294" i="3" a="1"/>
  <c r="I294" i="3" s="1"/>
  <c r="J294" i="3" s="1"/>
  <c r="I286" i="3" a="1"/>
  <c r="I286" i="3" s="1"/>
  <c r="J286" i="3" s="1"/>
  <c r="I505" i="3" a="1"/>
  <c r="I505" i="3" s="1"/>
  <c r="J505" i="3" s="1"/>
  <c r="I497" i="3" a="1"/>
  <c r="I497" i="3" s="1"/>
  <c r="J497" i="3" s="1"/>
  <c r="I489" i="3" a="1"/>
  <c r="I489" i="3" s="1"/>
  <c r="J489" i="3" s="1"/>
  <c r="I481" i="3" a="1"/>
  <c r="I481" i="3" s="1"/>
  <c r="J481" i="3" s="1"/>
  <c r="I473" i="3" a="1"/>
  <c r="I473" i="3" s="1"/>
  <c r="J473" i="3" s="1"/>
  <c r="I465" i="3" a="1"/>
  <c r="I465" i="3" s="1"/>
  <c r="J465" i="3" s="1"/>
  <c r="I457" i="3" a="1"/>
  <c r="I457" i="3" s="1"/>
  <c r="J457" i="3" s="1"/>
  <c r="I449" i="3" a="1"/>
  <c r="I449" i="3" s="1"/>
  <c r="J449" i="3" s="1"/>
  <c r="I441" i="3" a="1"/>
  <c r="I441" i="3" s="1"/>
  <c r="J441" i="3" s="1"/>
  <c r="I433" i="3" a="1"/>
  <c r="I433" i="3" s="1"/>
  <c r="J433" i="3" s="1"/>
  <c r="I425" i="3" a="1"/>
  <c r="I425" i="3" s="1"/>
  <c r="J425" i="3" s="1"/>
  <c r="I417" i="3" a="1"/>
  <c r="I417" i="3" s="1"/>
  <c r="J417" i="3" s="1"/>
  <c r="I409" i="3" a="1"/>
  <c r="I409" i="3" s="1"/>
  <c r="J409" i="3" s="1"/>
  <c r="I401" i="3" a="1"/>
  <c r="I401" i="3" s="1"/>
  <c r="J401" i="3" s="1"/>
  <c r="I393" i="3" a="1"/>
  <c r="I393" i="3" s="1"/>
  <c r="J393" i="3" s="1"/>
  <c r="I385" i="3" a="1"/>
  <c r="I385" i="3" s="1"/>
  <c r="J385" i="3" s="1"/>
  <c r="I377" i="3" a="1"/>
  <c r="I377" i="3" s="1"/>
  <c r="J377" i="3" s="1"/>
  <c r="I369" i="3" a="1"/>
  <c r="I369" i="3" s="1"/>
  <c r="J369" i="3" s="1"/>
  <c r="I361" i="3" a="1"/>
  <c r="I361" i="3" s="1"/>
  <c r="J361" i="3" s="1"/>
  <c r="I353" i="3" a="1"/>
  <c r="I353" i="3" s="1"/>
  <c r="J353" i="3" s="1"/>
  <c r="I345" i="3" a="1"/>
  <c r="I345" i="3" s="1"/>
  <c r="J345" i="3" s="1"/>
  <c r="I337" i="3" a="1"/>
  <c r="I337" i="3" s="1"/>
  <c r="J337" i="3" s="1"/>
  <c r="I329" i="3" a="1"/>
  <c r="I329" i="3" s="1"/>
  <c r="J329" i="3" s="1"/>
  <c r="I321" i="3" a="1"/>
  <c r="I321" i="3" s="1"/>
  <c r="J321" i="3" s="1"/>
  <c r="I313" i="3" a="1"/>
  <c r="I313" i="3" s="1"/>
  <c r="J313" i="3" s="1"/>
  <c r="I305" i="3" a="1"/>
  <c r="I305" i="3" s="1"/>
  <c r="J305" i="3" s="1"/>
  <c r="I297" i="3" a="1"/>
  <c r="I297" i="3" s="1"/>
  <c r="J297" i="3" s="1"/>
  <c r="I289" i="3" a="1"/>
  <c r="I289" i="3" s="1"/>
  <c r="J289" i="3" s="1"/>
  <c r="I503" i="3" a="1"/>
  <c r="I503" i="3" s="1"/>
  <c r="J503" i="3" s="1"/>
  <c r="I495" i="3" a="1"/>
  <c r="I495" i="3" s="1"/>
  <c r="J495" i="3" s="1"/>
  <c r="I487" i="3" a="1"/>
  <c r="I487" i="3" s="1"/>
  <c r="J487" i="3" s="1"/>
  <c r="I479" i="3" a="1"/>
  <c r="I479" i="3" s="1"/>
  <c r="J479" i="3" s="1"/>
  <c r="I471" i="3" a="1"/>
  <c r="I471" i="3" s="1"/>
  <c r="J471" i="3" s="1"/>
  <c r="I463" i="3" a="1"/>
  <c r="I463" i="3" s="1"/>
  <c r="J463" i="3" s="1"/>
  <c r="I455" i="3" a="1"/>
  <c r="I455" i="3" s="1"/>
  <c r="J455" i="3" s="1"/>
  <c r="I447" i="3" a="1"/>
  <c r="I447" i="3" s="1"/>
  <c r="J447" i="3" s="1"/>
  <c r="I439" i="3" a="1"/>
  <c r="I439" i="3" s="1"/>
  <c r="J439" i="3" s="1"/>
  <c r="I431" i="3" a="1"/>
  <c r="I431" i="3" s="1"/>
  <c r="J431" i="3" s="1"/>
  <c r="I423" i="3" a="1"/>
  <c r="I423" i="3" s="1"/>
  <c r="J423" i="3" s="1"/>
  <c r="I415" i="3" a="1"/>
  <c r="I415" i="3" s="1"/>
  <c r="J415" i="3" s="1"/>
  <c r="I407" i="3" a="1"/>
  <c r="I407" i="3" s="1"/>
  <c r="J407" i="3" s="1"/>
  <c r="I399" i="3" a="1"/>
  <c r="I399" i="3" s="1"/>
  <c r="J399" i="3" s="1"/>
  <c r="I391" i="3" a="1"/>
  <c r="I391" i="3" s="1"/>
  <c r="J391" i="3" s="1"/>
  <c r="I383" i="3" a="1"/>
  <c r="I383" i="3" s="1"/>
  <c r="J383" i="3" s="1"/>
  <c r="I375" i="3" a="1"/>
  <c r="I375" i="3" s="1"/>
  <c r="J375" i="3" s="1"/>
  <c r="I367" i="3" a="1"/>
  <c r="I367" i="3" s="1"/>
  <c r="J367" i="3" s="1"/>
  <c r="I359" i="3" a="1"/>
  <c r="I359" i="3" s="1"/>
  <c r="J359" i="3" s="1"/>
  <c r="I351" i="3" a="1"/>
  <c r="I351" i="3" s="1"/>
  <c r="J351" i="3" s="1"/>
  <c r="I343" i="3" a="1"/>
  <c r="I343" i="3" s="1"/>
  <c r="J343" i="3" s="1"/>
  <c r="I335" i="3" a="1"/>
  <c r="I335" i="3" s="1"/>
  <c r="J335" i="3" s="1"/>
  <c r="I327" i="3" a="1"/>
  <c r="I327" i="3" s="1"/>
  <c r="J327" i="3" s="1"/>
  <c r="I319" i="3" a="1"/>
  <c r="I319" i="3" s="1"/>
  <c r="J319" i="3" s="1"/>
  <c r="I311" i="3" a="1"/>
  <c r="I311" i="3" s="1"/>
  <c r="J311" i="3" s="1"/>
  <c r="I303" i="3" a="1"/>
  <c r="I303" i="3" s="1"/>
  <c r="J303" i="3" s="1"/>
  <c r="I295" i="3" a="1"/>
  <c r="I295" i="3" s="1"/>
  <c r="J295" i="3" s="1"/>
  <c r="I287" i="3" a="1"/>
  <c r="I287" i="3" s="1"/>
  <c r="J287" i="3" s="1"/>
  <c r="I501" i="3" a="1"/>
  <c r="I501" i="3" s="1"/>
  <c r="J501" i="3" s="1"/>
  <c r="I493" i="3" a="1"/>
  <c r="I493" i="3" s="1"/>
  <c r="J493" i="3" s="1"/>
  <c r="I485" i="3" a="1"/>
  <c r="I485" i="3" s="1"/>
  <c r="J485" i="3" s="1"/>
  <c r="I477" i="3" a="1"/>
  <c r="I477" i="3" s="1"/>
  <c r="J477" i="3" s="1"/>
  <c r="I469" i="3" a="1"/>
  <c r="I469" i="3" s="1"/>
  <c r="J469" i="3" s="1"/>
  <c r="I461" i="3" a="1"/>
  <c r="I461" i="3" s="1"/>
  <c r="J461" i="3" s="1"/>
  <c r="I453" i="3" a="1"/>
  <c r="I453" i="3" s="1"/>
  <c r="J453" i="3" s="1"/>
  <c r="I445" i="3" a="1"/>
  <c r="I445" i="3" s="1"/>
  <c r="J445" i="3" s="1"/>
  <c r="I437" i="3" a="1"/>
  <c r="I437" i="3" s="1"/>
  <c r="J437" i="3" s="1"/>
  <c r="I429" i="3" a="1"/>
  <c r="I429" i="3" s="1"/>
  <c r="J429" i="3" s="1"/>
  <c r="I421" i="3" a="1"/>
  <c r="I421" i="3" s="1"/>
  <c r="J421" i="3" s="1"/>
  <c r="I413" i="3" a="1"/>
  <c r="I413" i="3" s="1"/>
  <c r="J413" i="3" s="1"/>
  <c r="I405" i="3" a="1"/>
  <c r="I405" i="3" s="1"/>
  <c r="J405" i="3" s="1"/>
  <c r="I397" i="3" a="1"/>
  <c r="I397" i="3" s="1"/>
  <c r="J397" i="3" s="1"/>
  <c r="I389" i="3" a="1"/>
  <c r="I389" i="3" s="1"/>
  <c r="J389" i="3" s="1"/>
  <c r="I381" i="3" a="1"/>
  <c r="I381" i="3" s="1"/>
  <c r="J381" i="3" s="1"/>
  <c r="I373" i="3" a="1"/>
  <c r="I373" i="3" s="1"/>
  <c r="J373" i="3" s="1"/>
  <c r="I365" i="3" a="1"/>
  <c r="I365" i="3" s="1"/>
  <c r="J365" i="3" s="1"/>
  <c r="I357" i="3" a="1"/>
  <c r="I357" i="3" s="1"/>
  <c r="J357" i="3" s="1"/>
  <c r="I349" i="3" a="1"/>
  <c r="I349" i="3" s="1"/>
  <c r="J349" i="3" s="1"/>
  <c r="I341" i="3" a="1"/>
  <c r="I341" i="3" s="1"/>
  <c r="J341" i="3" s="1"/>
  <c r="I333" i="3" a="1"/>
  <c r="I333" i="3" s="1"/>
  <c r="J333" i="3" s="1"/>
  <c r="I325" i="3" a="1"/>
  <c r="I325" i="3" s="1"/>
  <c r="J325" i="3" s="1"/>
  <c r="I317" i="3" a="1"/>
  <c r="I317" i="3" s="1"/>
  <c r="J317" i="3" s="1"/>
  <c r="I309" i="3" a="1"/>
  <c r="I309" i="3" s="1"/>
  <c r="J309" i="3" s="1"/>
  <c r="I301" i="3" a="1"/>
  <c r="I301" i="3" s="1"/>
  <c r="J301" i="3" s="1"/>
  <c r="I293" i="3" a="1"/>
  <c r="I293" i="3" s="1"/>
  <c r="J293" i="3" s="1"/>
  <c r="I285" i="3" a="1"/>
  <c r="I285" i="3" s="1"/>
  <c r="J285" i="3" s="1"/>
  <c r="I284" i="3" a="1"/>
  <c r="I284" i="3" s="1"/>
  <c r="J284" i="3" s="1"/>
  <c r="I278" i="3" a="1"/>
  <c r="I278" i="3" s="1"/>
  <c r="J278" i="3" s="1"/>
  <c r="I270" i="3" a="1"/>
  <c r="I270" i="3" s="1"/>
  <c r="J270" i="3" s="1"/>
  <c r="I262" i="3" a="1"/>
  <c r="I262" i="3" s="1"/>
  <c r="J262" i="3" s="1"/>
  <c r="I254" i="3" a="1"/>
  <c r="I254" i="3" s="1"/>
  <c r="J254" i="3" s="1"/>
  <c r="I246" i="3" a="1"/>
  <c r="I246" i="3" s="1"/>
  <c r="J246" i="3" s="1"/>
  <c r="I238" i="3" a="1"/>
  <c r="I238" i="3" s="1"/>
  <c r="J238" i="3" s="1"/>
  <c r="I230" i="3" a="1"/>
  <c r="I230" i="3" s="1"/>
  <c r="J230" i="3" s="1"/>
  <c r="I222" i="3" a="1"/>
  <c r="I222" i="3" s="1"/>
  <c r="J222" i="3" s="1"/>
  <c r="I214" i="3" a="1"/>
  <c r="I214" i="3" s="1"/>
  <c r="J214" i="3" s="1"/>
  <c r="I206" i="3" a="1"/>
  <c r="I206" i="3" s="1"/>
  <c r="J206" i="3" s="1"/>
  <c r="I198" i="3" a="1"/>
  <c r="I198" i="3" s="1"/>
  <c r="J198" i="3" s="1"/>
  <c r="I190" i="3" a="1"/>
  <c r="I190" i="3" s="1"/>
  <c r="J190" i="3" s="1"/>
  <c r="I498" i="3" a="1"/>
  <c r="I498" i="3" s="1"/>
  <c r="J498" i="3" s="1"/>
  <c r="I482" i="3" a="1"/>
  <c r="I482" i="3" s="1"/>
  <c r="J482" i="3" s="1"/>
  <c r="I466" i="3" a="1"/>
  <c r="I466" i="3" s="1"/>
  <c r="J466" i="3" s="1"/>
  <c r="I450" i="3" a="1"/>
  <c r="I450" i="3" s="1"/>
  <c r="J450" i="3" s="1"/>
  <c r="I434" i="3" a="1"/>
  <c r="I434" i="3" s="1"/>
  <c r="J434" i="3" s="1"/>
  <c r="I418" i="3" a="1"/>
  <c r="I418" i="3" s="1"/>
  <c r="J418" i="3" s="1"/>
  <c r="I402" i="3" a="1"/>
  <c r="I402" i="3" s="1"/>
  <c r="J402" i="3" s="1"/>
  <c r="I386" i="3" a="1"/>
  <c r="I386" i="3" s="1"/>
  <c r="J386" i="3" s="1"/>
  <c r="I370" i="3" a="1"/>
  <c r="I370" i="3" s="1"/>
  <c r="J370" i="3" s="1"/>
  <c r="I354" i="3" a="1"/>
  <c r="I354" i="3" s="1"/>
  <c r="J354" i="3" s="1"/>
  <c r="I338" i="3" a="1"/>
  <c r="I338" i="3" s="1"/>
  <c r="J338" i="3" s="1"/>
  <c r="I322" i="3" a="1"/>
  <c r="I322" i="3" s="1"/>
  <c r="J322" i="3" s="1"/>
  <c r="I306" i="3" a="1"/>
  <c r="I306" i="3" s="1"/>
  <c r="J306" i="3" s="1"/>
  <c r="I290" i="3" a="1"/>
  <c r="I290" i="3" s="1"/>
  <c r="J290" i="3" s="1"/>
  <c r="I273" i="3" a="1"/>
  <c r="I273" i="3" s="1"/>
  <c r="J273" i="3" s="1"/>
  <c r="I265" i="3" a="1"/>
  <c r="I265" i="3" s="1"/>
  <c r="J265" i="3" s="1"/>
  <c r="I257" i="3" a="1"/>
  <c r="I257" i="3" s="1"/>
  <c r="J257" i="3" s="1"/>
  <c r="I249" i="3" a="1"/>
  <c r="I249" i="3" s="1"/>
  <c r="J249" i="3" s="1"/>
  <c r="I241" i="3" a="1"/>
  <c r="I241" i="3" s="1"/>
  <c r="J241" i="3" s="1"/>
  <c r="I233" i="3" a="1"/>
  <c r="I233" i="3" s="1"/>
  <c r="J233" i="3" s="1"/>
  <c r="I225" i="3" a="1"/>
  <c r="I225" i="3" s="1"/>
  <c r="J225" i="3" s="1"/>
  <c r="I217" i="3" a="1"/>
  <c r="I217" i="3" s="1"/>
  <c r="J217" i="3" s="1"/>
  <c r="I209" i="3" a="1"/>
  <c r="I209" i="3" s="1"/>
  <c r="J209" i="3" s="1"/>
  <c r="I201" i="3" a="1"/>
  <c r="I201" i="3" s="1"/>
  <c r="J201" i="3" s="1"/>
  <c r="I193" i="3" a="1"/>
  <c r="I193" i="3" s="1"/>
  <c r="J193" i="3" s="1"/>
  <c r="I185" i="3" a="1"/>
  <c r="I185" i="3" s="1"/>
  <c r="J185" i="3" s="1"/>
  <c r="I177" i="3" a="1"/>
  <c r="I177" i="3" s="1"/>
  <c r="J177" i="3" s="1"/>
  <c r="I504" i="3" a="1"/>
  <c r="I504" i="3" s="1"/>
  <c r="J504" i="3" s="1"/>
  <c r="I488" i="3" a="1"/>
  <c r="I488" i="3" s="1"/>
  <c r="J488" i="3" s="1"/>
  <c r="I472" i="3" a="1"/>
  <c r="I472" i="3" s="1"/>
  <c r="J472" i="3" s="1"/>
  <c r="I456" i="3" a="1"/>
  <c r="I456" i="3" s="1"/>
  <c r="J456" i="3" s="1"/>
  <c r="I440" i="3" a="1"/>
  <c r="I440" i="3" s="1"/>
  <c r="J440" i="3" s="1"/>
  <c r="I424" i="3" a="1"/>
  <c r="I424" i="3" s="1"/>
  <c r="J424" i="3" s="1"/>
  <c r="I408" i="3" a="1"/>
  <c r="I408" i="3" s="1"/>
  <c r="J408" i="3" s="1"/>
  <c r="I392" i="3" a="1"/>
  <c r="I392" i="3" s="1"/>
  <c r="J392" i="3" s="1"/>
  <c r="I376" i="3" a="1"/>
  <c r="I376" i="3" s="1"/>
  <c r="J376" i="3" s="1"/>
  <c r="I360" i="3" a="1"/>
  <c r="I360" i="3" s="1"/>
  <c r="J360" i="3" s="1"/>
  <c r="I344" i="3" a="1"/>
  <c r="I344" i="3" s="1"/>
  <c r="J344" i="3" s="1"/>
  <c r="I328" i="3" a="1"/>
  <c r="I328" i="3" s="1"/>
  <c r="J328" i="3" s="1"/>
  <c r="I312" i="3" a="1"/>
  <c r="I312" i="3" s="1"/>
  <c r="J312" i="3" s="1"/>
  <c r="I296" i="3" a="1"/>
  <c r="I296" i="3" s="1"/>
  <c r="J296" i="3" s="1"/>
  <c r="I279" i="3" a="1"/>
  <c r="I279" i="3" s="1"/>
  <c r="J279" i="3" s="1"/>
  <c r="I271" i="3" a="1"/>
  <c r="I271" i="3" s="1"/>
  <c r="J271" i="3" s="1"/>
  <c r="I263" i="3" a="1"/>
  <c r="I263" i="3" s="1"/>
  <c r="J263" i="3" s="1"/>
  <c r="I255" i="3" a="1"/>
  <c r="I255" i="3" s="1"/>
  <c r="J255" i="3" s="1"/>
  <c r="I247" i="3" a="1"/>
  <c r="I247" i="3" s="1"/>
  <c r="J247" i="3" s="1"/>
  <c r="I239" i="3" a="1"/>
  <c r="I239" i="3" s="1"/>
  <c r="J239" i="3" s="1"/>
  <c r="I231" i="3" a="1"/>
  <c r="I231" i="3" s="1"/>
  <c r="J231" i="3" s="1"/>
  <c r="I223" i="3" a="1"/>
  <c r="I223" i="3" s="1"/>
  <c r="J223" i="3" s="1"/>
  <c r="I215" i="3" a="1"/>
  <c r="I215" i="3" s="1"/>
  <c r="J215" i="3" s="1"/>
  <c r="I490" i="3" a="1"/>
  <c r="I490" i="3" s="1"/>
  <c r="J490" i="3" s="1"/>
  <c r="I474" i="3" a="1"/>
  <c r="I474" i="3" s="1"/>
  <c r="J474" i="3" s="1"/>
  <c r="I458" i="3" a="1"/>
  <c r="I458" i="3" s="1"/>
  <c r="J458" i="3" s="1"/>
  <c r="I442" i="3" a="1"/>
  <c r="I442" i="3" s="1"/>
  <c r="J442" i="3" s="1"/>
  <c r="I426" i="3" a="1"/>
  <c r="I426" i="3" s="1"/>
  <c r="J426" i="3" s="1"/>
  <c r="I410" i="3" a="1"/>
  <c r="I410" i="3" s="1"/>
  <c r="J410" i="3" s="1"/>
  <c r="I394" i="3" a="1"/>
  <c r="I394" i="3" s="1"/>
  <c r="J394" i="3" s="1"/>
  <c r="I378" i="3" a="1"/>
  <c r="I378" i="3" s="1"/>
  <c r="J378" i="3" s="1"/>
  <c r="I362" i="3" a="1"/>
  <c r="I362" i="3" s="1"/>
  <c r="J362" i="3" s="1"/>
  <c r="I346" i="3" a="1"/>
  <c r="I346" i="3" s="1"/>
  <c r="J346" i="3" s="1"/>
  <c r="I330" i="3" a="1"/>
  <c r="I330" i="3" s="1"/>
  <c r="J330" i="3" s="1"/>
  <c r="I314" i="3" a="1"/>
  <c r="I314" i="3" s="1"/>
  <c r="J314" i="3" s="1"/>
  <c r="I298" i="3" a="1"/>
  <c r="I298" i="3" s="1"/>
  <c r="J298" i="3" s="1"/>
  <c r="I277" i="3" a="1"/>
  <c r="I277" i="3" s="1"/>
  <c r="J277" i="3" s="1"/>
  <c r="I269" i="3" a="1"/>
  <c r="I269" i="3" s="1"/>
  <c r="J269" i="3" s="1"/>
  <c r="I261" i="3" a="1"/>
  <c r="I261" i="3" s="1"/>
  <c r="J261" i="3" s="1"/>
  <c r="I253" i="3" a="1"/>
  <c r="I253" i="3" s="1"/>
  <c r="J253" i="3" s="1"/>
  <c r="I245" i="3" a="1"/>
  <c r="I245" i="3" s="1"/>
  <c r="J245" i="3" s="1"/>
  <c r="I237" i="3" a="1"/>
  <c r="I237" i="3" s="1"/>
  <c r="J237" i="3" s="1"/>
  <c r="I229" i="3" a="1"/>
  <c r="I229" i="3" s="1"/>
  <c r="J229" i="3" s="1"/>
  <c r="I221" i="3" a="1"/>
  <c r="I221" i="3" s="1"/>
  <c r="J221" i="3" s="1"/>
  <c r="I213" i="3" a="1"/>
  <c r="I213" i="3" s="1"/>
  <c r="J213" i="3" s="1"/>
  <c r="I205" i="3" a="1"/>
  <c r="I205" i="3" s="1"/>
  <c r="J205" i="3" s="1"/>
  <c r="I197" i="3" a="1"/>
  <c r="I197" i="3" s="1"/>
  <c r="J197" i="3" s="1"/>
  <c r="I189" i="3" a="1"/>
  <c r="I189" i="3" s="1"/>
  <c r="J189" i="3" s="1"/>
  <c r="I181" i="3" a="1"/>
  <c r="I181" i="3" s="1"/>
  <c r="J181" i="3" s="1"/>
  <c r="I173" i="3" a="1"/>
  <c r="I173" i="3" s="1"/>
  <c r="J173" i="3" s="1"/>
  <c r="I491" i="3" a="1"/>
  <c r="I491" i="3" s="1"/>
  <c r="J491" i="3" s="1"/>
  <c r="I468" i="3" a="1"/>
  <c r="I468" i="3" s="1"/>
  <c r="J468" i="3" s="1"/>
  <c r="I451" i="3" a="1"/>
  <c r="I451" i="3" s="1"/>
  <c r="J451" i="3" s="1"/>
  <c r="I448" i="3" a="1"/>
  <c r="I448" i="3" s="1"/>
  <c r="J448" i="3" s="1"/>
  <c r="I380" i="3" a="1"/>
  <c r="I380" i="3" s="1"/>
  <c r="J380" i="3" s="1"/>
  <c r="I363" i="3" a="1"/>
  <c r="I363" i="3" s="1"/>
  <c r="J363" i="3" s="1"/>
  <c r="I340" i="3" a="1"/>
  <c r="I340" i="3" s="1"/>
  <c r="J340" i="3" s="1"/>
  <c r="I323" i="3" a="1"/>
  <c r="I323" i="3" s="1"/>
  <c r="J323" i="3" s="1"/>
  <c r="I320" i="3" a="1"/>
  <c r="I320" i="3" s="1"/>
  <c r="J320" i="3" s="1"/>
  <c r="I274" i="3" a="1"/>
  <c r="I274" i="3" s="1"/>
  <c r="J274" i="3" s="1"/>
  <c r="I258" i="3" a="1"/>
  <c r="I258" i="3" s="1"/>
  <c r="J258" i="3" s="1"/>
  <c r="I242" i="3" a="1"/>
  <c r="I242" i="3" s="1"/>
  <c r="J242" i="3" s="1"/>
  <c r="I226" i="3" a="1"/>
  <c r="I226" i="3" s="1"/>
  <c r="J226" i="3" s="1"/>
  <c r="I210" i="3" a="1"/>
  <c r="I210" i="3" s="1"/>
  <c r="J210" i="3" s="1"/>
  <c r="I183" i="3" a="1"/>
  <c r="I183" i="3" s="1"/>
  <c r="J183" i="3" s="1"/>
  <c r="I170" i="3" a="1"/>
  <c r="I170" i="3" s="1"/>
  <c r="J170" i="3" s="1"/>
  <c r="I162" i="3" a="1"/>
  <c r="I162" i="3" s="1"/>
  <c r="J162" i="3" s="1"/>
  <c r="I154" i="3" a="1"/>
  <c r="I154" i="3" s="1"/>
  <c r="J154" i="3" s="1"/>
  <c r="I146" i="3" a="1"/>
  <c r="I146" i="3" s="1"/>
  <c r="J146" i="3" s="1"/>
  <c r="I138" i="3" a="1"/>
  <c r="I138" i="3" s="1"/>
  <c r="J138" i="3" s="1"/>
  <c r="I130" i="3" a="1"/>
  <c r="I130" i="3" s="1"/>
  <c r="J130" i="3" s="1"/>
  <c r="I122" i="3" a="1"/>
  <c r="I122" i="3" s="1"/>
  <c r="J122" i="3" s="1"/>
  <c r="I114" i="3" a="1"/>
  <c r="I114" i="3" s="1"/>
  <c r="J114" i="3" s="1"/>
  <c r="I106" i="3" a="1"/>
  <c r="I106" i="3" s="1"/>
  <c r="J106" i="3" s="1"/>
  <c r="I98" i="3" a="1"/>
  <c r="I98" i="3" s="1"/>
  <c r="J98" i="3" s="1"/>
  <c r="I90" i="3" a="1"/>
  <c r="I90" i="3" s="1"/>
  <c r="J90" i="3" s="1"/>
  <c r="I82" i="3" a="1"/>
  <c r="I82" i="3" s="1"/>
  <c r="J82" i="3" s="1"/>
  <c r="I74" i="3" a="1"/>
  <c r="I74" i="3" s="1"/>
  <c r="J74" i="3" s="1"/>
  <c r="I66" i="3" a="1"/>
  <c r="I66" i="3" s="1"/>
  <c r="J66" i="3" s="1"/>
  <c r="I58" i="3" a="1"/>
  <c r="I58" i="3" s="1"/>
  <c r="J58" i="3" s="1"/>
  <c r="I499" i="3" a="1"/>
  <c r="I499" i="3" s="1"/>
  <c r="J499" i="3" s="1"/>
  <c r="I496" i="3" a="1"/>
  <c r="I496" i="3" s="1"/>
  <c r="J496" i="3" s="1"/>
  <c r="I428" i="3" a="1"/>
  <c r="I428" i="3" s="1"/>
  <c r="J428" i="3" s="1"/>
  <c r="I411" i="3" a="1"/>
  <c r="I411" i="3" s="1"/>
  <c r="J411" i="3" s="1"/>
  <c r="I388" i="3" a="1"/>
  <c r="I388" i="3" s="1"/>
  <c r="J388" i="3" s="1"/>
  <c r="I371" i="3" a="1"/>
  <c r="I371" i="3" s="1"/>
  <c r="J371" i="3" s="1"/>
  <c r="I368" i="3" a="1"/>
  <c r="I368" i="3" s="1"/>
  <c r="J368" i="3" s="1"/>
  <c r="I300" i="3" a="1"/>
  <c r="I300" i="3" s="1"/>
  <c r="J300" i="3" s="1"/>
  <c r="I283" i="3" a="1"/>
  <c r="I283" i="3" s="1"/>
  <c r="J283" i="3" s="1"/>
  <c r="I276" i="3" a="1"/>
  <c r="I276" i="3" s="1"/>
  <c r="J276" i="3" s="1"/>
  <c r="I267" i="3" a="1"/>
  <c r="I267" i="3" s="1"/>
  <c r="J267" i="3" s="1"/>
  <c r="I260" i="3" a="1"/>
  <c r="I260" i="3" s="1"/>
  <c r="J260" i="3" s="1"/>
  <c r="I251" i="3" a="1"/>
  <c r="I251" i="3" s="1"/>
  <c r="J251" i="3" s="1"/>
  <c r="I244" i="3" a="1"/>
  <c r="I244" i="3" s="1"/>
  <c r="J244" i="3" s="1"/>
  <c r="I235" i="3" a="1"/>
  <c r="I235" i="3" s="1"/>
  <c r="J235" i="3" s="1"/>
  <c r="I228" i="3" a="1"/>
  <c r="I228" i="3" s="1"/>
  <c r="J228" i="3" s="1"/>
  <c r="I219" i="3" a="1"/>
  <c r="I219" i="3" s="1"/>
  <c r="J219" i="3" s="1"/>
  <c r="I212" i="3" a="1"/>
  <c r="I212" i="3" s="1"/>
  <c r="J212" i="3" s="1"/>
  <c r="I191" i="3" a="1"/>
  <c r="I191" i="3" s="1"/>
  <c r="J191" i="3" s="1"/>
  <c r="I187" i="3" a="1"/>
  <c r="I187" i="3" s="1"/>
  <c r="J187" i="3" s="1"/>
  <c r="I179" i="3" a="1"/>
  <c r="I179" i="3" s="1"/>
  <c r="J179" i="3" s="1"/>
  <c r="I165" i="3" a="1"/>
  <c r="I165" i="3" s="1"/>
  <c r="J165" i="3" s="1"/>
  <c r="I157" i="3" a="1"/>
  <c r="I157" i="3" s="1"/>
  <c r="J157" i="3" s="1"/>
  <c r="I149" i="3" a="1"/>
  <c r="I149" i="3" s="1"/>
  <c r="J149" i="3" s="1"/>
  <c r="I141" i="3" a="1"/>
  <c r="I141" i="3" s="1"/>
  <c r="J141" i="3" s="1"/>
  <c r="I133" i="3" a="1"/>
  <c r="I133" i="3" s="1"/>
  <c r="J133" i="3" s="1"/>
  <c r="I125" i="3" a="1"/>
  <c r="I125" i="3" s="1"/>
  <c r="J125" i="3" s="1"/>
  <c r="I117" i="3" a="1"/>
  <c r="I117" i="3" s="1"/>
  <c r="J117" i="3" s="1"/>
  <c r="I109" i="3" a="1"/>
  <c r="I109" i="3" s="1"/>
  <c r="J109" i="3" s="1"/>
  <c r="I101" i="3" a="1"/>
  <c r="I101" i="3" s="1"/>
  <c r="J101" i="3" s="1"/>
  <c r="I93" i="3" a="1"/>
  <c r="I93" i="3" s="1"/>
  <c r="J93" i="3" s="1"/>
  <c r="I85" i="3" a="1"/>
  <c r="I85" i="3" s="1"/>
  <c r="J85" i="3" s="1"/>
  <c r="I77" i="3" a="1"/>
  <c r="I77" i="3" s="1"/>
  <c r="J77" i="3" s="1"/>
  <c r="I484" i="3" a="1"/>
  <c r="I484" i="3" s="1"/>
  <c r="J484" i="3" s="1"/>
  <c r="I467" i="3" a="1"/>
  <c r="I467" i="3" s="1"/>
  <c r="J467" i="3" s="1"/>
  <c r="I464" i="3" a="1"/>
  <c r="I464" i="3" s="1"/>
  <c r="J464" i="3" s="1"/>
  <c r="I396" i="3" a="1"/>
  <c r="I396" i="3" s="1"/>
  <c r="J396" i="3" s="1"/>
  <c r="I379" i="3" a="1"/>
  <c r="I379" i="3" s="1"/>
  <c r="J379" i="3" s="1"/>
  <c r="I356" i="3" a="1"/>
  <c r="I356" i="3" s="1"/>
  <c r="J356" i="3" s="1"/>
  <c r="I339" i="3" a="1"/>
  <c r="I339" i="3" s="1"/>
  <c r="J339" i="3" s="1"/>
  <c r="I336" i="3" a="1"/>
  <c r="I336" i="3" s="1"/>
  <c r="J336" i="3" s="1"/>
  <c r="I207" i="3" a="1"/>
  <c r="I207" i="3" s="1"/>
  <c r="J207" i="3" s="1"/>
  <c r="I203" i="3" a="1"/>
  <c r="I203" i="3" s="1"/>
  <c r="J203" i="3" s="1"/>
  <c r="I184" i="3" a="1"/>
  <c r="I184" i="3" s="1"/>
  <c r="J184" i="3" s="1"/>
  <c r="I171" i="3" a="1"/>
  <c r="I171" i="3" s="1"/>
  <c r="J171" i="3" s="1"/>
  <c r="I163" i="3" a="1"/>
  <c r="I163" i="3" s="1"/>
  <c r="J163" i="3" s="1"/>
  <c r="I155" i="3" a="1"/>
  <c r="I155" i="3" s="1"/>
  <c r="J155" i="3" s="1"/>
  <c r="I147" i="3" a="1"/>
  <c r="I147" i="3" s="1"/>
  <c r="J147" i="3" s="1"/>
  <c r="I139" i="3" a="1"/>
  <c r="I139" i="3" s="1"/>
  <c r="J139" i="3" s="1"/>
  <c r="I131" i="3" a="1"/>
  <c r="I131" i="3" s="1"/>
  <c r="J131" i="3" s="1"/>
  <c r="I123" i="3" a="1"/>
  <c r="I123" i="3" s="1"/>
  <c r="J123" i="3" s="1"/>
  <c r="I115" i="3" a="1"/>
  <c r="I115" i="3" s="1"/>
  <c r="J115" i="3" s="1"/>
  <c r="I107" i="3" a="1"/>
  <c r="I107" i="3" s="1"/>
  <c r="J107" i="3" s="1"/>
  <c r="I99" i="3" a="1"/>
  <c r="I99" i="3" s="1"/>
  <c r="J99" i="3" s="1"/>
  <c r="I91" i="3" a="1"/>
  <c r="I91" i="3" s="1"/>
  <c r="J91" i="3" s="1"/>
  <c r="I83" i="3" a="1"/>
  <c r="I83" i="3" s="1"/>
  <c r="J83" i="3" s="1"/>
  <c r="I75" i="3" a="1"/>
  <c r="I75" i="3" s="1"/>
  <c r="J75" i="3" s="1"/>
  <c r="I492" i="3" a="1"/>
  <c r="I492" i="3" s="1"/>
  <c r="J492" i="3" s="1"/>
  <c r="I475" i="3" a="1"/>
  <c r="I475" i="3" s="1"/>
  <c r="J475" i="3" s="1"/>
  <c r="I452" i="3" a="1"/>
  <c r="I452" i="3" s="1"/>
  <c r="J452" i="3" s="1"/>
  <c r="I435" i="3" a="1"/>
  <c r="I435" i="3" s="1"/>
  <c r="J435" i="3" s="1"/>
  <c r="I432" i="3" a="1"/>
  <c r="I432" i="3" s="1"/>
  <c r="J432" i="3" s="1"/>
  <c r="I364" i="3" a="1"/>
  <c r="I364" i="3" s="1"/>
  <c r="J364" i="3" s="1"/>
  <c r="I347" i="3" a="1"/>
  <c r="I347" i="3" s="1"/>
  <c r="J347" i="3" s="1"/>
  <c r="I324" i="3" a="1"/>
  <c r="I324" i="3" s="1"/>
  <c r="J324" i="3" s="1"/>
  <c r="I307" i="3" a="1"/>
  <c r="I307" i="3" s="1"/>
  <c r="J307" i="3" s="1"/>
  <c r="I304" i="3" a="1"/>
  <c r="I304" i="3" s="1"/>
  <c r="J304" i="3" s="1"/>
  <c r="I275" i="3" a="1"/>
  <c r="I275" i="3" s="1"/>
  <c r="J275" i="3" s="1"/>
  <c r="I268" i="3" a="1"/>
  <c r="I268" i="3" s="1"/>
  <c r="J268" i="3" s="1"/>
  <c r="I259" i="3" a="1"/>
  <c r="I259" i="3" s="1"/>
  <c r="J259" i="3" s="1"/>
  <c r="I252" i="3" a="1"/>
  <c r="I252" i="3" s="1"/>
  <c r="J252" i="3" s="1"/>
  <c r="I243" i="3" a="1"/>
  <c r="I243" i="3" s="1"/>
  <c r="J243" i="3" s="1"/>
  <c r="I236" i="3" a="1"/>
  <c r="I236" i="3" s="1"/>
  <c r="J236" i="3" s="1"/>
  <c r="I227" i="3" a="1"/>
  <c r="I227" i="3" s="1"/>
  <c r="J227" i="3" s="1"/>
  <c r="I220" i="3" a="1"/>
  <c r="I220" i="3" s="1"/>
  <c r="J220" i="3" s="1"/>
  <c r="I211" i="3" a="1"/>
  <c r="I211" i="3" s="1"/>
  <c r="J211" i="3" s="1"/>
  <c r="I200" i="3" a="1"/>
  <c r="I200" i="3" s="1"/>
  <c r="J200" i="3" s="1"/>
  <c r="I196" i="3" a="1"/>
  <c r="I196" i="3" s="1"/>
  <c r="J196" i="3" s="1"/>
  <c r="I186" i="3" a="1"/>
  <c r="I186" i="3" s="1"/>
  <c r="J186" i="3" s="1"/>
  <c r="I182" i="3" a="1"/>
  <c r="I182" i="3" s="1"/>
  <c r="J182" i="3" s="1"/>
  <c r="I176" i="3" a="1"/>
  <c r="I176" i="3" s="1"/>
  <c r="J176" i="3" s="1"/>
  <c r="I169" i="3" a="1"/>
  <c r="I169" i="3" s="1"/>
  <c r="J169" i="3" s="1"/>
  <c r="I161" i="3" a="1"/>
  <c r="I161" i="3" s="1"/>
  <c r="J161" i="3" s="1"/>
  <c r="I153" i="3" a="1"/>
  <c r="I153" i="3" s="1"/>
  <c r="J153" i="3" s="1"/>
  <c r="I145" i="3" a="1"/>
  <c r="I145" i="3" s="1"/>
  <c r="J145" i="3" s="1"/>
  <c r="I137" i="3" a="1"/>
  <c r="I137" i="3" s="1"/>
  <c r="J137" i="3" s="1"/>
  <c r="I129" i="3" a="1"/>
  <c r="I129" i="3" s="1"/>
  <c r="J129" i="3" s="1"/>
  <c r="I121" i="3" a="1"/>
  <c r="I121" i="3" s="1"/>
  <c r="J121" i="3" s="1"/>
  <c r="I113" i="3" a="1"/>
  <c r="I113" i="3" s="1"/>
  <c r="J113" i="3" s="1"/>
  <c r="I105" i="3" a="1"/>
  <c r="I105" i="3" s="1"/>
  <c r="J105" i="3" s="1"/>
  <c r="I97" i="3" a="1"/>
  <c r="I97" i="3" s="1"/>
  <c r="J97" i="3" s="1"/>
  <c r="I89" i="3" a="1"/>
  <c r="I89" i="3" s="1"/>
  <c r="J89" i="3" s="1"/>
  <c r="I81" i="3" a="1"/>
  <c r="I81" i="3" s="1"/>
  <c r="J81" i="3" s="1"/>
  <c r="I476" i="3" a="1"/>
  <c r="I476" i="3" s="1"/>
  <c r="J476" i="3" s="1"/>
  <c r="I436" i="3" a="1"/>
  <c r="I436" i="3" s="1"/>
  <c r="J436" i="3" s="1"/>
  <c r="I372" i="3" a="1"/>
  <c r="I372" i="3" s="1"/>
  <c r="J372" i="3" s="1"/>
  <c r="I266" i="3" a="1"/>
  <c r="I266" i="3" s="1"/>
  <c r="J266" i="3" s="1"/>
  <c r="I232" i="3" a="1"/>
  <c r="I232" i="3" s="1"/>
  <c r="J232" i="3" s="1"/>
  <c r="I188" i="3" a="1"/>
  <c r="I188" i="3" s="1"/>
  <c r="J188" i="3" s="1"/>
  <c r="I174" i="3" a="1"/>
  <c r="I174" i="3" s="1"/>
  <c r="J174" i="3" s="1"/>
  <c r="I158" i="3" a="1"/>
  <c r="I158" i="3" s="1"/>
  <c r="J158" i="3" s="1"/>
  <c r="I142" i="3" a="1"/>
  <c r="I142" i="3" s="1"/>
  <c r="J142" i="3" s="1"/>
  <c r="I126" i="3" a="1"/>
  <c r="I126" i="3" s="1"/>
  <c r="J126" i="3" s="1"/>
  <c r="I110" i="3" a="1"/>
  <c r="I110" i="3" s="1"/>
  <c r="J110" i="3" s="1"/>
  <c r="I94" i="3" a="1"/>
  <c r="I94" i="3" s="1"/>
  <c r="J94" i="3" s="1"/>
  <c r="I78" i="3" a="1"/>
  <c r="I78" i="3" s="1"/>
  <c r="J78" i="3" s="1"/>
  <c r="I70" i="3" a="1"/>
  <c r="I70" i="3" s="1"/>
  <c r="J70" i="3" s="1"/>
  <c r="I51" i="3" a="1"/>
  <c r="I51" i="3" s="1"/>
  <c r="J51" i="3" s="1"/>
  <c r="I43" i="3" a="1"/>
  <c r="I43" i="3" s="1"/>
  <c r="J43" i="3" s="1"/>
  <c r="I35" i="3" a="1"/>
  <c r="I35" i="3" s="1"/>
  <c r="J35" i="3" s="1"/>
  <c r="I27" i="3" a="1"/>
  <c r="I27" i="3" s="1"/>
  <c r="J27" i="3" s="1"/>
  <c r="I19" i="3" a="1"/>
  <c r="I19" i="3" s="1"/>
  <c r="J19" i="3" s="1"/>
  <c r="I11" i="3" a="1"/>
  <c r="I11" i="3" s="1"/>
  <c r="J11" i="3" s="1"/>
  <c r="I61" i="3" a="1"/>
  <c r="I61" i="3" s="1"/>
  <c r="J61" i="3" s="1"/>
  <c r="I56" i="3" a="1"/>
  <c r="I56" i="3" s="1"/>
  <c r="J56" i="3" s="1"/>
  <c r="I46" i="3" a="1"/>
  <c r="I46" i="3" s="1"/>
  <c r="J46" i="3" s="1"/>
  <c r="I30" i="3" a="1"/>
  <c r="I30" i="3" s="1"/>
  <c r="J30" i="3" s="1"/>
  <c r="I6" i="3" a="1"/>
  <c r="I6" i="3" s="1"/>
  <c r="J6" i="3" s="1"/>
  <c r="I412" i="3" a="1"/>
  <c r="I412" i="3" s="1"/>
  <c r="J412" i="3" s="1"/>
  <c r="I395" i="3" a="1"/>
  <c r="I395" i="3" s="1"/>
  <c r="J395" i="3" s="1"/>
  <c r="I332" i="3" a="1"/>
  <c r="I332" i="3" s="1"/>
  <c r="J332" i="3" s="1"/>
  <c r="I315" i="3" a="1"/>
  <c r="I315" i="3" s="1"/>
  <c r="J315" i="3" s="1"/>
  <c r="I292" i="3" a="1"/>
  <c r="I292" i="3" s="1"/>
  <c r="J292" i="3" s="1"/>
  <c r="I199" i="3" a="1"/>
  <c r="I199" i="3" s="1"/>
  <c r="J199" i="3" s="1"/>
  <c r="I459" i="3" a="1"/>
  <c r="I459" i="3" s="1"/>
  <c r="J459" i="3" s="1"/>
  <c r="I419" i="3" a="1"/>
  <c r="I419" i="3" s="1"/>
  <c r="J419" i="3" s="1"/>
  <c r="I416" i="3" a="1"/>
  <c r="I416" i="3" s="1"/>
  <c r="J416" i="3" s="1"/>
  <c r="I352" i="3" a="1"/>
  <c r="I352" i="3" s="1"/>
  <c r="J352" i="3" s="1"/>
  <c r="I299" i="3" a="1"/>
  <c r="I299" i="3" s="1"/>
  <c r="J299" i="3" s="1"/>
  <c r="I280" i="3" a="1"/>
  <c r="I280" i="3" s="1"/>
  <c r="J280" i="3" s="1"/>
  <c r="I240" i="3" a="1"/>
  <c r="I240" i="3" s="1"/>
  <c r="J240" i="3" s="1"/>
  <c r="I204" i="3" a="1"/>
  <c r="I204" i="3" s="1"/>
  <c r="J204" i="3" s="1"/>
  <c r="I202" i="3" a="1"/>
  <c r="I202" i="3" s="1"/>
  <c r="J202" i="3" s="1"/>
  <c r="I194" i="3" a="1"/>
  <c r="I194" i="3" s="1"/>
  <c r="J194" i="3" s="1"/>
  <c r="I167" i="3" a="1"/>
  <c r="I167" i="3" s="1"/>
  <c r="J167" i="3" s="1"/>
  <c r="I160" i="3" a="1"/>
  <c r="I160" i="3" s="1"/>
  <c r="J160" i="3" s="1"/>
  <c r="I151" i="3" a="1"/>
  <c r="I151" i="3" s="1"/>
  <c r="J151" i="3" s="1"/>
  <c r="I144" i="3" a="1"/>
  <c r="I144" i="3" s="1"/>
  <c r="J144" i="3" s="1"/>
  <c r="I135" i="3" a="1"/>
  <c r="I135" i="3" s="1"/>
  <c r="J135" i="3" s="1"/>
  <c r="I128" i="3" a="1"/>
  <c r="I128" i="3" s="1"/>
  <c r="J128" i="3" s="1"/>
  <c r="I119" i="3" a="1"/>
  <c r="I119" i="3" s="1"/>
  <c r="J119" i="3" s="1"/>
  <c r="I112" i="3" a="1"/>
  <c r="I112" i="3" s="1"/>
  <c r="J112" i="3" s="1"/>
  <c r="I103" i="3" a="1"/>
  <c r="I103" i="3" s="1"/>
  <c r="J103" i="3" s="1"/>
  <c r="I96" i="3" a="1"/>
  <c r="I96" i="3" s="1"/>
  <c r="J96" i="3" s="1"/>
  <c r="I87" i="3" a="1"/>
  <c r="I87" i="3" s="1"/>
  <c r="J87" i="3" s="1"/>
  <c r="I80" i="3" a="1"/>
  <c r="I80" i="3" s="1"/>
  <c r="J80" i="3" s="1"/>
  <c r="I68" i="3" a="1"/>
  <c r="I68" i="3" s="1"/>
  <c r="J68" i="3" s="1"/>
  <c r="I63" i="3" a="1"/>
  <c r="I63" i="3" s="1"/>
  <c r="J63" i="3" s="1"/>
  <c r="I38" i="3" a="1"/>
  <c r="I38" i="3" s="1"/>
  <c r="J38" i="3" s="1"/>
  <c r="I22" i="3" a="1"/>
  <c r="I22" i="3" s="1"/>
  <c r="J22" i="3" s="1"/>
  <c r="I14" i="3" a="1"/>
  <c r="I14" i="3" s="1"/>
  <c r="J14" i="3" s="1"/>
  <c r="I355" i="3" a="1"/>
  <c r="I355" i="3" s="1"/>
  <c r="J355" i="3" s="1"/>
  <c r="I234" i="3" a="1"/>
  <c r="I234" i="3" s="1"/>
  <c r="J234" i="3" s="1"/>
  <c r="I480" i="3" a="1"/>
  <c r="I480" i="3" s="1"/>
  <c r="J480" i="3" s="1"/>
  <c r="I427" i="3" a="1"/>
  <c r="I427" i="3" s="1"/>
  <c r="J427" i="3" s="1"/>
  <c r="I331" i="3" a="1"/>
  <c r="I331" i="3" s="1"/>
  <c r="J331" i="3" s="1"/>
  <c r="I291" i="3" a="1"/>
  <c r="I291" i="3" s="1"/>
  <c r="J291" i="3" s="1"/>
  <c r="I288" i="3" a="1"/>
  <c r="I288" i="3" s="1"/>
  <c r="J288" i="3" s="1"/>
  <c r="I250" i="3" a="1"/>
  <c r="I250" i="3" s="1"/>
  <c r="J250" i="3" s="1"/>
  <c r="I216" i="3" a="1"/>
  <c r="I216" i="3" s="1"/>
  <c r="J216" i="3" s="1"/>
  <c r="I180" i="3" a="1"/>
  <c r="I180" i="3" s="1"/>
  <c r="J180" i="3" s="1"/>
  <c r="I168" i="3" a="1"/>
  <c r="I168" i="3" s="1"/>
  <c r="J168" i="3" s="1"/>
  <c r="I159" i="3" a="1"/>
  <c r="I159" i="3" s="1"/>
  <c r="J159" i="3" s="1"/>
  <c r="I152" i="3" a="1"/>
  <c r="I152" i="3" s="1"/>
  <c r="J152" i="3" s="1"/>
  <c r="I143" i="3" a="1"/>
  <c r="I143" i="3" s="1"/>
  <c r="J143" i="3" s="1"/>
  <c r="I136" i="3" a="1"/>
  <c r="I136" i="3" s="1"/>
  <c r="J136" i="3" s="1"/>
  <c r="I127" i="3" a="1"/>
  <c r="I127" i="3" s="1"/>
  <c r="J127" i="3" s="1"/>
  <c r="I120" i="3" a="1"/>
  <c r="I120" i="3" s="1"/>
  <c r="J120" i="3" s="1"/>
  <c r="I111" i="3" a="1"/>
  <c r="I111" i="3" s="1"/>
  <c r="J111" i="3" s="1"/>
  <c r="I104" i="3" a="1"/>
  <c r="I104" i="3" s="1"/>
  <c r="J104" i="3" s="1"/>
  <c r="I95" i="3" a="1"/>
  <c r="I95" i="3" s="1"/>
  <c r="J95" i="3" s="1"/>
  <c r="I88" i="3" a="1"/>
  <c r="I88" i="3" s="1"/>
  <c r="J88" i="3" s="1"/>
  <c r="I79" i="3" a="1"/>
  <c r="I79" i="3" s="1"/>
  <c r="J79" i="3" s="1"/>
  <c r="I62" i="3" a="1"/>
  <c r="I62" i="3" s="1"/>
  <c r="J62" i="3" s="1"/>
  <c r="I50" i="3" a="1"/>
  <c r="I50" i="3" s="1"/>
  <c r="J50" i="3" s="1"/>
  <c r="I42" i="3" a="1"/>
  <c r="I42" i="3" s="1"/>
  <c r="J42" i="3" s="1"/>
  <c r="I34" i="3" a="1"/>
  <c r="I34" i="3" s="1"/>
  <c r="J34" i="3" s="1"/>
  <c r="I26" i="3" a="1"/>
  <c r="I26" i="3" s="1"/>
  <c r="J26" i="3" s="1"/>
  <c r="I18" i="3" a="1"/>
  <c r="I18" i="3" s="1"/>
  <c r="J18" i="3" s="1"/>
  <c r="I10" i="3" a="1"/>
  <c r="I10" i="3" s="1"/>
  <c r="J10" i="3" s="1"/>
  <c r="I483" i="3" a="1"/>
  <c r="I483" i="3" s="1"/>
  <c r="J483" i="3" s="1"/>
  <c r="I460" i="3" a="1"/>
  <c r="I460" i="3" s="1"/>
  <c r="J460" i="3" s="1"/>
  <c r="I443" i="3" a="1"/>
  <c r="I443" i="3" s="1"/>
  <c r="J443" i="3" s="1"/>
  <c r="I420" i="3" a="1"/>
  <c r="I420" i="3" s="1"/>
  <c r="J420" i="3" s="1"/>
  <c r="I8" i="3" a="1"/>
  <c r="I8" i="3" s="1"/>
  <c r="J8" i="3" s="1"/>
  <c r="I12" i="3" a="1"/>
  <c r="I12" i="3" s="1"/>
  <c r="J12" i="3" s="1"/>
  <c r="I39" i="3" a="1"/>
  <c r="I39" i="3" s="1"/>
  <c r="J39" i="3" s="1"/>
  <c r="I49" i="3" a="1"/>
  <c r="I49" i="3" s="1"/>
  <c r="J49" i="3" s="1"/>
  <c r="I53" i="3" a="1"/>
  <c r="I53" i="3" s="1"/>
  <c r="J53" i="3" s="1"/>
  <c r="I73" i="3" a="1"/>
  <c r="I73" i="3" s="1"/>
  <c r="J73" i="3" s="1"/>
  <c r="I195" i="3" a="1"/>
  <c r="I195" i="3" s="1"/>
  <c r="J195" i="3" s="1"/>
  <c r="I224" i="3" a="1"/>
  <c r="I224" i="3" s="1"/>
  <c r="J224" i="3" s="1"/>
  <c r="I248" i="3" a="1"/>
  <c r="I248" i="3" s="1"/>
  <c r="J248" i="3" s="1"/>
  <c r="I272" i="3" a="1"/>
  <c r="I272" i="3" s="1"/>
  <c r="J272" i="3" s="1"/>
  <c r="I282" i="3" a="1"/>
  <c r="I282" i="3" s="1"/>
  <c r="J282" i="3" s="1"/>
  <c r="I400" i="3" a="1"/>
  <c r="I400" i="3" s="1"/>
  <c r="J400" i="3" s="1"/>
  <c r="I403" i="3" a="1"/>
  <c r="I403" i="3" s="1"/>
  <c r="J403" i="3" s="1"/>
  <c r="I444" i="3" a="1"/>
  <c r="I444" i="3" s="1"/>
  <c r="J444" i="3" s="1"/>
  <c r="I31" i="3" a="1"/>
  <c r="I31" i="3" s="1"/>
  <c r="J31" i="3" s="1"/>
  <c r="I41" i="3" a="1"/>
  <c r="I41" i="3" s="1"/>
  <c r="J41" i="3" s="1"/>
  <c r="I45" i="3" a="1"/>
  <c r="I45" i="3" s="1"/>
  <c r="J45" i="3" s="1"/>
  <c r="I69" i="3" a="1"/>
  <c r="I69" i="3" s="1"/>
  <c r="J69" i="3" s="1"/>
  <c r="I86" i="3" a="1"/>
  <c r="I86" i="3" s="1"/>
  <c r="J86" i="3" s="1"/>
  <c r="I102" i="3" a="1"/>
  <c r="I102" i="3" s="1"/>
  <c r="J102" i="3" s="1"/>
  <c r="I118" i="3" a="1"/>
  <c r="I118" i="3" s="1"/>
  <c r="J118" i="3" s="1"/>
  <c r="I134" i="3" a="1"/>
  <c r="I134" i="3" s="1"/>
  <c r="J134" i="3" s="1"/>
  <c r="I150" i="3" a="1"/>
  <c r="I150" i="3" s="1"/>
  <c r="J150" i="3" s="1"/>
  <c r="I166" i="3" a="1"/>
  <c r="I166" i="3" s="1"/>
  <c r="J166" i="3" s="1"/>
  <c r="I192" i="3" a="1"/>
  <c r="I192" i="3" s="1"/>
  <c r="J192" i="3" s="1"/>
  <c r="I308" i="3" a="1"/>
  <c r="I308" i="3" s="1"/>
  <c r="J308" i="3" s="1"/>
</calcChain>
</file>

<file path=xl/sharedStrings.xml><?xml version="1.0" encoding="utf-8"?>
<sst xmlns="http://schemas.openxmlformats.org/spreadsheetml/2006/main" count="1099" uniqueCount="126">
  <si>
    <t>①基礎代謝の割り出し</t>
    <rPh sb="1" eb="5">
      <t>キソタイシャ</t>
    </rPh>
    <rPh sb="6" eb="7">
      <t>ワ</t>
    </rPh>
    <rPh sb="8" eb="9">
      <t>ダ</t>
    </rPh>
    <phoneticPr fontId="1"/>
  </si>
  <si>
    <t>性別</t>
    <rPh sb="0" eb="2">
      <t>セイベツ</t>
    </rPh>
    <phoneticPr fontId="1"/>
  </si>
  <si>
    <t>身長(cm)</t>
    <rPh sb="0" eb="2">
      <t>シンチョウ</t>
    </rPh>
    <phoneticPr fontId="1"/>
  </si>
  <si>
    <t>体重(kg)</t>
    <rPh sb="0" eb="2">
      <t>タイジュウ</t>
    </rPh>
    <phoneticPr fontId="1"/>
  </si>
  <si>
    <t>年齢</t>
    <rPh sb="0" eb="2">
      <t>ネンレイ</t>
    </rPh>
    <phoneticPr fontId="1"/>
  </si>
  <si>
    <t>②1日の活動量を加味して消費カロリーを割り出す</t>
    <rPh sb="2" eb="3">
      <t>ニチ</t>
    </rPh>
    <rPh sb="4" eb="7">
      <t>カツドウリョウ</t>
    </rPh>
    <rPh sb="8" eb="10">
      <t>カミ</t>
    </rPh>
    <rPh sb="12" eb="14">
      <t>ショウヒ</t>
    </rPh>
    <rPh sb="19" eb="20">
      <t>ワ</t>
    </rPh>
    <rPh sb="21" eb="22">
      <t>ダ</t>
    </rPh>
    <phoneticPr fontId="1"/>
  </si>
  <si>
    <t>超低い</t>
    <rPh sb="0" eb="1">
      <t>チョウ</t>
    </rPh>
    <rPh sb="1" eb="2">
      <t>ヒク</t>
    </rPh>
    <phoneticPr fontId="1"/>
  </si>
  <si>
    <t>低い</t>
    <rPh sb="0" eb="1">
      <t>ヒク</t>
    </rPh>
    <phoneticPr fontId="1"/>
  </si>
  <si>
    <t>普通</t>
    <rPh sb="0" eb="2">
      <t>フツウ</t>
    </rPh>
    <phoneticPr fontId="1"/>
  </si>
  <si>
    <t>高い</t>
    <rPh sb="0" eb="1">
      <t>タカ</t>
    </rPh>
    <phoneticPr fontId="1"/>
  </si>
  <si>
    <t>超高い</t>
    <rPh sb="0" eb="1">
      <t>チョウ</t>
    </rPh>
    <rPh sb="1" eb="2">
      <t>タカ</t>
    </rPh>
    <phoneticPr fontId="1"/>
  </si>
  <si>
    <t>③目的</t>
    <rPh sb="1" eb="3">
      <t>モクテキ</t>
    </rPh>
    <phoneticPr fontId="1"/>
  </si>
  <si>
    <t>目的</t>
    <rPh sb="0" eb="2">
      <t>モクテキ</t>
    </rPh>
    <phoneticPr fontId="1"/>
  </si>
  <si>
    <t>減量</t>
    <rPh sb="0" eb="2">
      <t>ゲンリョウ</t>
    </rPh>
    <phoneticPr fontId="1"/>
  </si>
  <si>
    <t>現状維持</t>
    <rPh sb="0" eb="4">
      <t>ゲンジョウイジ</t>
    </rPh>
    <phoneticPr fontId="1"/>
  </si>
  <si>
    <t>増量</t>
    <rPh sb="0" eb="2">
      <t>ゾウリョウ</t>
    </rPh>
    <phoneticPr fontId="1"/>
  </si>
  <si>
    <t>超低い・・・デスクワーク中心／特に運動はしてない人</t>
    <rPh sb="0" eb="1">
      <t>チョウ</t>
    </rPh>
    <rPh sb="12" eb="14">
      <t>チュウシン</t>
    </rPh>
    <rPh sb="15" eb="16">
      <t>トク</t>
    </rPh>
    <rPh sb="17" eb="19">
      <t>ウンドウ</t>
    </rPh>
    <rPh sb="24" eb="25">
      <t>ヒト</t>
    </rPh>
    <phoneticPr fontId="1"/>
  </si>
  <si>
    <t>低い・・・デスクワーク中心だけど軽い運動(散歩とか)はする／週に1・2回筋トレまたは軽い有酸素運動をしてる人</t>
    <rPh sb="11" eb="13">
      <t>チュウシン</t>
    </rPh>
    <rPh sb="16" eb="17">
      <t>カル</t>
    </rPh>
    <rPh sb="18" eb="20">
      <t>ウンドウ</t>
    </rPh>
    <rPh sb="21" eb="23">
      <t>サンポ</t>
    </rPh>
    <rPh sb="42" eb="43">
      <t>カル</t>
    </rPh>
    <rPh sb="44" eb="49">
      <t>ユウサンソウンドウ</t>
    </rPh>
    <rPh sb="53" eb="54">
      <t>ヒト</t>
    </rPh>
    <phoneticPr fontId="1"/>
  </si>
  <si>
    <t>高い・・・比較的重労働あるいは家事を1日ずっとしている、それに加えて激しい運動をしている／週に5・6回筋トレ＆有酸素運動をしてる人</t>
    <rPh sb="5" eb="8">
      <t>ヒカクテキ</t>
    </rPh>
    <rPh sb="15" eb="17">
      <t>カジ</t>
    </rPh>
    <rPh sb="19" eb="20">
      <t>ニチ</t>
    </rPh>
    <rPh sb="34" eb="35">
      <t>ハゲ</t>
    </rPh>
    <rPh sb="55" eb="60">
      <t>ユウサンソウンドウ</t>
    </rPh>
    <phoneticPr fontId="1"/>
  </si>
  <si>
    <t>普通・・・立ち仕事や軽労働あるいは家事を半日以上等、比較的一日中動き回っている／週に3・4回筋トレまたは軽い有酸素運動をしてる人</t>
    <rPh sb="0" eb="2">
      <t>フツウ</t>
    </rPh>
    <rPh sb="10" eb="11">
      <t>カル</t>
    </rPh>
    <rPh sb="11" eb="13">
      <t>ロウドウ</t>
    </rPh>
    <rPh sb="24" eb="25">
      <t>トウ</t>
    </rPh>
    <rPh sb="52" eb="53">
      <t>カル</t>
    </rPh>
    <rPh sb="54" eb="59">
      <t>ユウサンソウンドウ</t>
    </rPh>
    <phoneticPr fontId="1"/>
  </si>
  <si>
    <t>朝</t>
    <rPh sb="0" eb="1">
      <t>アサ</t>
    </rPh>
    <phoneticPr fontId="1"/>
  </si>
  <si>
    <t>脂質</t>
    <rPh sb="0" eb="2">
      <t>シシツ</t>
    </rPh>
    <phoneticPr fontId="1"/>
  </si>
  <si>
    <t>糖質</t>
    <rPh sb="0" eb="2">
      <t>トウシツ</t>
    </rPh>
    <phoneticPr fontId="1"/>
  </si>
  <si>
    <t>たんぱく質</t>
    <rPh sb="4" eb="5">
      <t>シツ</t>
    </rPh>
    <phoneticPr fontId="1"/>
  </si>
  <si>
    <t>単位</t>
    <rPh sb="0" eb="2">
      <t>タンイ</t>
    </rPh>
    <phoneticPr fontId="1"/>
  </si>
  <si>
    <t>カロリー</t>
    <phoneticPr fontId="1"/>
  </si>
  <si>
    <t>↓</t>
    <phoneticPr fontId="1"/>
  </si>
  <si>
    <t>糖質の記載がない場合は炭水化物の数値を記入</t>
    <rPh sb="0" eb="2">
      <t>トウシツ</t>
    </rPh>
    <rPh sb="3" eb="5">
      <t>キサイ</t>
    </rPh>
    <rPh sb="8" eb="10">
      <t>バアイ</t>
    </rPh>
    <rPh sb="11" eb="15">
      <t>タンスイカブツ</t>
    </rPh>
    <rPh sb="16" eb="18">
      <t>スウチ</t>
    </rPh>
    <rPh sb="19" eb="21">
      <t>キニュウ</t>
    </rPh>
    <phoneticPr fontId="1"/>
  </si>
  <si>
    <t>→</t>
    <phoneticPr fontId="1"/>
  </si>
  <si>
    <t>PFCバランス</t>
    <phoneticPr fontId="1"/>
  </si>
  <si>
    <t>食材名</t>
    <rPh sb="0" eb="2">
      <t>ショクザイ</t>
    </rPh>
    <rPh sb="2" eb="3">
      <t>メイ</t>
    </rPh>
    <phoneticPr fontId="1"/>
  </si>
  <si>
    <t>量</t>
    <rPh sb="0" eb="1">
      <t>リョウ</t>
    </rPh>
    <phoneticPr fontId="1"/>
  </si>
  <si>
    <t>昼</t>
    <rPh sb="0" eb="1">
      <t>ヒル</t>
    </rPh>
    <phoneticPr fontId="1"/>
  </si>
  <si>
    <t>夜</t>
    <rPh sb="0" eb="1">
      <t>ヨル</t>
    </rPh>
    <phoneticPr fontId="1"/>
  </si>
  <si>
    <t>就寝前の飲み物も記載</t>
    <rPh sb="0" eb="3">
      <t>シュウシンマエ</t>
    </rPh>
    <rPh sb="4" eb="5">
      <t>ノ</t>
    </rPh>
    <rPh sb="6" eb="7">
      <t>モノ</t>
    </rPh>
    <rPh sb="8" eb="10">
      <t>キサイ</t>
    </rPh>
    <phoneticPr fontId="1"/>
  </si>
  <si>
    <t>摂取量</t>
    <rPh sb="0" eb="2">
      <t>セッシュ</t>
    </rPh>
    <rPh sb="2" eb="3">
      <t>リョウ</t>
    </rPh>
    <phoneticPr fontId="1"/>
  </si>
  <si>
    <t>空白チェック</t>
    <rPh sb="0" eb="2">
      <t>クウハク</t>
    </rPh>
    <phoneticPr fontId="1"/>
  </si>
  <si>
    <t>詰める</t>
    <rPh sb="0" eb="1">
      <t>ツ</t>
    </rPh>
    <phoneticPr fontId="1"/>
  </si>
  <si>
    <t>エラー除去</t>
    <rPh sb="3" eb="5">
      <t>ジョキョ</t>
    </rPh>
    <phoneticPr fontId="1"/>
  </si>
  <si>
    <t>横一列の空行は問題ないですが、各行でABCDEFに未記入があるとPFC計算でたぶんエラーになります。</t>
    <rPh sb="0" eb="1">
      <t>ヨコ</t>
    </rPh>
    <rPh sb="1" eb="3">
      <t>イチレツ</t>
    </rPh>
    <rPh sb="4" eb="6">
      <t>クウギョウ</t>
    </rPh>
    <rPh sb="7" eb="9">
      <t>モンダイ</t>
    </rPh>
    <rPh sb="15" eb="16">
      <t>カク</t>
    </rPh>
    <rPh sb="16" eb="17">
      <t>ギョウ</t>
    </rPh>
    <rPh sb="25" eb="28">
      <t>ミキニュウ</t>
    </rPh>
    <rPh sb="35" eb="37">
      <t>ケイサン</t>
    </rPh>
    <phoneticPr fontId="1"/>
  </si>
  <si>
    <t>量と単位は自分がわかりやすい記述でOKです。</t>
    <rPh sb="0" eb="1">
      <t>リョウ</t>
    </rPh>
    <rPh sb="2" eb="4">
      <t>タンイ</t>
    </rPh>
    <rPh sb="5" eb="7">
      <t>ジブン</t>
    </rPh>
    <rPh sb="14" eb="16">
      <t>キジュツ</t>
    </rPh>
    <phoneticPr fontId="1"/>
  </si>
  <si>
    <t>総摂取カロリー</t>
    <phoneticPr fontId="1"/>
  </si>
  <si>
    <t>小計</t>
    <rPh sb="0" eb="2">
      <t>ショウケイ</t>
    </rPh>
    <phoneticPr fontId="1"/>
  </si>
  <si>
    <t>1日の摂取カロリー</t>
    <phoneticPr fontId="1"/>
  </si>
  <si>
    <t>カロリー</t>
  </si>
  <si>
    <t>←何もしないで寝っ転がっていても消費されるカロリーのことです。</t>
    <rPh sb="1" eb="2">
      <t>ナニ</t>
    </rPh>
    <rPh sb="7" eb="8">
      <t>ネ</t>
    </rPh>
    <rPh sb="9" eb="10">
      <t>コロ</t>
    </rPh>
    <rPh sb="16" eb="18">
      <t>ショウヒ</t>
    </rPh>
    <phoneticPr fontId="1"/>
  </si>
  <si>
    <t>メモ</t>
    <phoneticPr fontId="1"/>
  </si>
  <si>
    <t>アクティブ度(※1参照)</t>
    <rPh sb="5" eb="6">
      <t>ド</t>
    </rPh>
    <rPh sb="9" eb="11">
      <t>サンショウ</t>
    </rPh>
    <phoneticPr fontId="1"/>
  </si>
  <si>
    <t>※1　アクティブ度の目安</t>
    <phoneticPr fontId="1"/>
  </si>
  <si>
    <t>超高い・・・重労働かつ毎日筋トレ＆毎日有酸素運動している／本格的にボディビルやってるレベルの人</t>
    <rPh sb="0" eb="1">
      <t>チョウ</t>
    </rPh>
    <rPh sb="6" eb="9">
      <t>ジュウロウドウ</t>
    </rPh>
    <rPh sb="11" eb="13">
      <t>マイニチ</t>
    </rPh>
    <rPh sb="13" eb="14">
      <t>キン</t>
    </rPh>
    <rPh sb="17" eb="19">
      <t>マイニチ</t>
    </rPh>
    <rPh sb="19" eb="22">
      <t>ユウサンソ</t>
    </rPh>
    <rPh sb="22" eb="24">
      <t>ウンドウ</t>
    </rPh>
    <rPh sb="29" eb="32">
      <t>ホンカクテキ</t>
    </rPh>
    <rPh sb="46" eb="47">
      <t>ヒト</t>
    </rPh>
    <phoneticPr fontId="1"/>
  </si>
  <si>
    <t>糖質の量を減らしすぎる場合は、そのぶんたんぱく質・脂質の量を増やして1日の摂取カロリーが大幅不足にならないように注意してください。</t>
    <rPh sb="0" eb="2">
      <t>トウシツ</t>
    </rPh>
    <rPh sb="3" eb="4">
      <t>リョウ</t>
    </rPh>
    <rPh sb="5" eb="6">
      <t>ヘ</t>
    </rPh>
    <rPh sb="11" eb="13">
      <t>バアイ</t>
    </rPh>
    <rPh sb="23" eb="24">
      <t>シツ</t>
    </rPh>
    <rPh sb="25" eb="27">
      <t>シシツ</t>
    </rPh>
    <rPh sb="28" eb="29">
      <t>リョウ</t>
    </rPh>
    <rPh sb="30" eb="31">
      <t>フ</t>
    </rPh>
    <rPh sb="35" eb="36">
      <t>ニチ</t>
    </rPh>
    <rPh sb="37" eb="39">
      <t>セッシュ</t>
    </rPh>
    <rPh sb="44" eb="46">
      <t>オオハバ</t>
    </rPh>
    <rPh sb="46" eb="48">
      <t>フソク</t>
    </rPh>
    <rPh sb="56" eb="58">
      <t>チュウイ</t>
    </rPh>
    <phoneticPr fontId="1"/>
  </si>
  <si>
    <t>お酒はカロリー計算が怪しいので私は記入していません。</t>
    <rPh sb="1" eb="2">
      <t>サケ</t>
    </rPh>
    <rPh sb="7" eb="9">
      <t>ケイサン</t>
    </rPh>
    <rPh sb="10" eb="11">
      <t>アヤ</t>
    </rPh>
    <rPh sb="15" eb="16">
      <t>ワタシ</t>
    </rPh>
    <rPh sb="17" eb="19">
      <t>キニュウ</t>
    </rPh>
    <phoneticPr fontId="1"/>
  </si>
  <si>
    <t>筋トレしている場合やケトジェニック・MEC食の場合は、PFCバランスのたんぱく質量よりもかなり多くのたんぱく質を摂取したほうが良いです。</t>
    <rPh sb="40" eb="41">
      <t>リョウ</t>
    </rPh>
    <phoneticPr fontId="1"/>
  </si>
  <si>
    <t>←糖分・脂肪分・ミルク・砂糖が入ってない飲み物。塩分も抑えたほうが良いです。</t>
    <rPh sb="1" eb="3">
      <t>トウブン</t>
    </rPh>
    <rPh sb="4" eb="6">
      <t>シボウ</t>
    </rPh>
    <rPh sb="6" eb="7">
      <t>ブン</t>
    </rPh>
    <rPh sb="12" eb="14">
      <t>サトウ</t>
    </rPh>
    <rPh sb="15" eb="16">
      <t>ハイ</t>
    </rPh>
    <rPh sb="20" eb="21">
      <t>ノ</t>
    </rPh>
    <rPh sb="22" eb="23">
      <t>モノ</t>
    </rPh>
    <rPh sb="24" eb="26">
      <t>エンブン</t>
    </rPh>
    <rPh sb="27" eb="28">
      <t>オサ</t>
    </rPh>
    <rPh sb="33" eb="34">
      <t>ヨ</t>
    </rPh>
    <phoneticPr fontId="1"/>
  </si>
  <si>
    <t>実際の摂取量</t>
    <rPh sb="0" eb="2">
      <t>ジッサイ</t>
    </rPh>
    <rPh sb="3" eb="6">
      <t>セッシュリョウ</t>
    </rPh>
    <phoneticPr fontId="1"/>
  </si>
  <si>
    <t>←マクロ管理法において算出される、『これくらい摂取してね！』という目安のカロリーです。</t>
    <phoneticPr fontId="1"/>
  </si>
  <si>
    <t>←マクロ管理法において算出される、『これくらい摂取してね！』という目安のPFCの量です。</t>
    <rPh sb="40" eb="41">
      <t>リョウ</t>
    </rPh>
    <phoneticPr fontId="1"/>
  </si>
  <si>
    <t>①性別・身長・体重・年齢・アクティブ度・目的を入力・選択してください。</t>
    <rPh sb="23" eb="25">
      <t>ニュウリョク</t>
    </rPh>
    <rPh sb="26" eb="28">
      <t>センタク</t>
    </rPh>
    <phoneticPr fontId="1"/>
  </si>
  <si>
    <t>①普段摂取している・摂取する予定の食材について、A～F列を記入してください。</t>
    <rPh sb="1" eb="3">
      <t>フダン</t>
    </rPh>
    <rPh sb="3" eb="5">
      <t>セッシュ</t>
    </rPh>
    <rPh sb="10" eb="12">
      <t>セッシュ</t>
    </rPh>
    <rPh sb="14" eb="16">
      <t>ヨテイ</t>
    </rPh>
    <rPh sb="17" eb="19">
      <t>ショクザイ</t>
    </rPh>
    <rPh sb="27" eb="28">
      <t>レツ</t>
    </rPh>
    <rPh sb="29" eb="31">
      <t>キニュウ</t>
    </rPh>
    <phoneticPr fontId="1"/>
  </si>
  <si>
    <t>↑</t>
    <phoneticPr fontId="1"/>
  </si>
  <si>
    <t>　 1食で全部摂取するより朝昼晩3食とか1日5・6食とか、食事回数を多くして少量ずつ摂取するほうが良いです。</t>
    <rPh sb="3" eb="4">
      <t>ショク</t>
    </rPh>
    <rPh sb="5" eb="7">
      <t>ゼンブ</t>
    </rPh>
    <rPh sb="7" eb="9">
      <t>セッシュ</t>
    </rPh>
    <rPh sb="13" eb="16">
      <t>アサヒルバン</t>
    </rPh>
    <rPh sb="17" eb="18">
      <t>タ</t>
    </rPh>
    <rPh sb="21" eb="22">
      <t>ニチ</t>
    </rPh>
    <rPh sb="25" eb="26">
      <t>タ</t>
    </rPh>
    <rPh sb="29" eb="31">
      <t>ショクジ</t>
    </rPh>
    <rPh sb="31" eb="33">
      <t>カイスウ</t>
    </rPh>
    <rPh sb="34" eb="35">
      <t>オオ</t>
    </rPh>
    <phoneticPr fontId="1"/>
  </si>
  <si>
    <t>←1日1食でも1日3～6食でも、朝を多めにして夜少なめにしたほうが良いです。</t>
    <rPh sb="2" eb="3">
      <t>ニチ</t>
    </rPh>
    <rPh sb="4" eb="5">
      <t>ショク</t>
    </rPh>
    <rPh sb="8" eb="9">
      <t>ニチ</t>
    </rPh>
    <rPh sb="12" eb="13">
      <t>ショク</t>
    </rPh>
    <rPh sb="16" eb="17">
      <t>アサ</t>
    </rPh>
    <rPh sb="18" eb="19">
      <t>オオ</t>
    </rPh>
    <rPh sb="23" eb="24">
      <t>ヨル</t>
    </rPh>
    <rPh sb="24" eb="25">
      <t>スク</t>
    </rPh>
    <rPh sb="33" eb="34">
      <t>ヨ</t>
    </rPh>
    <phoneticPr fontId="1"/>
  </si>
  <si>
    <t>メモ用</t>
    <rPh sb="2" eb="3">
      <t>ヨウ</t>
    </rPh>
    <phoneticPr fontId="1"/>
  </si>
  <si>
    <t>例えば白米なら　(炊飯前の)100g　でも　(炊飯後の)1合　でも</t>
    <rPh sb="0" eb="1">
      <t>タト</t>
    </rPh>
    <rPh sb="3" eb="5">
      <t>ハクマイ</t>
    </rPh>
    <phoneticPr fontId="1"/>
  </si>
  <si>
    <r>
      <rPr>
        <sz val="11"/>
        <color rgb="FFFF0000"/>
        <rFont val="ＭＳ Ｐゴシック"/>
        <family val="3"/>
        <charset val="128"/>
        <scheme val="minor"/>
      </rPr>
      <t>各数値が正しければ</t>
    </r>
    <r>
      <rPr>
        <sz val="11"/>
        <color theme="1"/>
        <rFont val="ＭＳ Ｐゴシック"/>
        <family val="2"/>
        <scheme val="minor"/>
      </rPr>
      <t>自分で把握しやすい書き方でOKです。</t>
    </r>
    <rPh sb="0" eb="1">
      <t>カク</t>
    </rPh>
    <rPh sb="1" eb="3">
      <t>スウチ</t>
    </rPh>
    <rPh sb="4" eb="5">
      <t>タダ</t>
    </rPh>
    <rPh sb="9" eb="11">
      <t>ジブン</t>
    </rPh>
    <rPh sb="12" eb="14">
      <t>ハアク</t>
    </rPh>
    <rPh sb="18" eb="19">
      <t>カ</t>
    </rPh>
    <rPh sb="20" eb="21">
      <t>カタ</t>
    </rPh>
    <phoneticPr fontId="1"/>
  </si>
  <si>
    <t>※PFCとも、極度に増減摂取する場合は内臓への負担・栄養素不足を考慮してそれなりの対応策を講じてください。</t>
    <rPh sb="7" eb="9">
      <t>キョクド</t>
    </rPh>
    <rPh sb="10" eb="12">
      <t>ゾウゲン</t>
    </rPh>
    <rPh sb="12" eb="14">
      <t>セッシュ</t>
    </rPh>
    <rPh sb="16" eb="18">
      <t>バアイ</t>
    </rPh>
    <rPh sb="19" eb="21">
      <t>ナイゾウ</t>
    </rPh>
    <rPh sb="23" eb="25">
      <t>フタン</t>
    </rPh>
    <rPh sb="26" eb="29">
      <t>エイヨウソ</t>
    </rPh>
    <rPh sb="29" eb="31">
      <t>フソク</t>
    </rPh>
    <rPh sb="32" eb="34">
      <t>コウリョ</t>
    </rPh>
    <rPh sb="41" eb="44">
      <t>タイオウサク</t>
    </rPh>
    <rPh sb="45" eb="46">
      <t>コウ</t>
    </rPh>
    <phoneticPr fontId="1"/>
  </si>
  <si>
    <t xml:space="preserve">   実際の『1日の摂取カロリー』がマクロ管理法での『総摂取カロリー』を少し下回り、かつ、PFCバランスの各量を適量摂取すれば、リバウンドを回避しつつダイエットに成功すると言われています。</t>
    <rPh sb="3" eb="5">
      <t>ジッサイ</t>
    </rPh>
    <rPh sb="36" eb="37">
      <t>スコ</t>
    </rPh>
    <rPh sb="56" eb="58">
      <t>テキリョウ</t>
    </rPh>
    <rPh sb="70" eb="72">
      <t>カイヒ</t>
    </rPh>
    <phoneticPr fontId="1"/>
  </si>
  <si>
    <t>ボディオーパスとは簡単に言うと、ローカーボやローファット、現状維持・・・等を切り替えていくやり方のダイエット法です。</t>
    <rPh sb="9" eb="11">
      <t>カンタン</t>
    </rPh>
    <rPh sb="12" eb="13">
      <t>イ</t>
    </rPh>
    <rPh sb="29" eb="31">
      <t>ゲンジョウ</t>
    </rPh>
    <rPh sb="31" eb="33">
      <t>イジ</t>
    </rPh>
    <rPh sb="36" eb="37">
      <t>トウ</t>
    </rPh>
    <rPh sb="38" eb="39">
      <t>キ</t>
    </rPh>
    <rPh sb="40" eb="41">
      <t>カ</t>
    </rPh>
    <rPh sb="47" eb="48">
      <t>カタ</t>
    </rPh>
    <rPh sb="54" eb="55">
      <t>ホウ</t>
    </rPh>
    <phoneticPr fontId="1"/>
  </si>
  <si>
    <t>・5日間は炭水化物を完全にカットあるいはローカーボ、2日間はカーボアップ(高炭水化物)・・・このサイクルにたまに現状維持の期間を挟みながらサイクルを繰り返す</t>
    <rPh sb="56" eb="60">
      <t>ゲンジョウイジ</t>
    </rPh>
    <rPh sb="61" eb="63">
      <t>キカン</t>
    </rPh>
    <rPh sb="64" eb="65">
      <t>ハサ</t>
    </rPh>
    <rPh sb="74" eb="75">
      <t>ク</t>
    </rPh>
    <rPh sb="76" eb="77">
      <t>カエ</t>
    </rPh>
    <phoneticPr fontId="1"/>
  </si>
  <si>
    <t>・5日間ローカーボ2日間ハイカーボ、5日間ローファット2日間現状維持・・・この2週間のサイクルを2サイクル⇒2週間現状維持⇒再び2サイクルおこなう</t>
    <rPh sb="2" eb="4">
      <t>カカン</t>
    </rPh>
    <rPh sb="10" eb="12">
      <t>カカン</t>
    </rPh>
    <rPh sb="19" eb="21">
      <t>カカン</t>
    </rPh>
    <rPh sb="28" eb="30">
      <t>カカン</t>
    </rPh>
    <rPh sb="30" eb="34">
      <t>ゲンジョウイジ</t>
    </rPh>
    <rPh sb="40" eb="42">
      <t>シュウカン</t>
    </rPh>
    <rPh sb="55" eb="57">
      <t>シュウカン</t>
    </rPh>
    <rPh sb="57" eb="61">
      <t>ゲンジョウイジ</t>
    </rPh>
    <rPh sb="62" eb="63">
      <t>フタタ</t>
    </rPh>
    <phoneticPr fontId="1"/>
  </si>
  <si>
    <t>・1週間毎に、ローカーボ・ローファット・現状維持・現状維持・ローカーボ・ローファット・ローカーボ・ローファットの順番に行う</t>
    <rPh sb="2" eb="5">
      <t>シュウカンゴト</t>
    </rPh>
    <rPh sb="20" eb="24">
      <t>ゲンジョウイジ</t>
    </rPh>
    <rPh sb="25" eb="29">
      <t>ゲンジョウイジ</t>
    </rPh>
    <rPh sb="56" eb="58">
      <t>ジュンバン</t>
    </rPh>
    <rPh sb="59" eb="60">
      <t>オコナ</t>
    </rPh>
    <phoneticPr fontId="1"/>
  </si>
  <si>
    <t>プレ期間として1～2週間ローファットを行い、それからボディオーパスとして『5日間ローカーボ・2日間ハイカーボ、5日間ローカーボ2日間現状維持』を繰り返す</t>
    <rPh sb="2" eb="4">
      <t>キカン</t>
    </rPh>
    <rPh sb="10" eb="12">
      <t>シュウカン</t>
    </rPh>
    <rPh sb="19" eb="20">
      <t>オコナ</t>
    </rPh>
    <rPh sb="72" eb="73">
      <t>ク</t>
    </rPh>
    <rPh sb="74" eb="75">
      <t>カエ</t>
    </rPh>
    <phoneticPr fontId="1"/>
  </si>
  <si>
    <t>を推奨しますが、5日間・2日間何をやるかは個々に相性の良いダイエット法をチョイスしてください。</t>
    <rPh sb="1" eb="3">
      <t>スイショウ</t>
    </rPh>
    <rPh sb="9" eb="11">
      <t>カカン</t>
    </rPh>
    <rPh sb="13" eb="15">
      <t>カカン</t>
    </rPh>
    <rPh sb="15" eb="16">
      <t>ナニ</t>
    </rPh>
    <rPh sb="21" eb="23">
      <t>ココ</t>
    </rPh>
    <rPh sb="24" eb="26">
      <t>アイショウ</t>
    </rPh>
    <rPh sb="27" eb="28">
      <t>ヨ</t>
    </rPh>
    <rPh sb="34" eb="35">
      <t>ホウ</t>
    </rPh>
    <phoneticPr fontId="1"/>
  </si>
  <si>
    <t>具体的なやり方は諸説あるというか、人・サイトによって説明が異なり</t>
    <rPh sb="0" eb="3">
      <t>グタイテキ</t>
    </rPh>
    <rPh sb="6" eb="7">
      <t>カタ</t>
    </rPh>
    <rPh sb="8" eb="10">
      <t>ショセツ</t>
    </rPh>
    <rPh sb="17" eb="18">
      <t>ヒト</t>
    </rPh>
    <rPh sb="26" eb="28">
      <t>セツメイ</t>
    </rPh>
    <rPh sb="29" eb="30">
      <t>コト</t>
    </rPh>
    <phoneticPr fontId="1"/>
  </si>
  <si>
    <t>という感じでそれぞれ多少やり方が違いますが、ローカーボ・ローファット・現状維持等を振り返すことは共通しています。</t>
    <rPh sb="3" eb="4">
      <t>カン</t>
    </rPh>
    <rPh sb="10" eb="12">
      <t>タショウ</t>
    </rPh>
    <rPh sb="14" eb="15">
      <t>カタ</t>
    </rPh>
    <rPh sb="16" eb="17">
      <t>チガ</t>
    </rPh>
    <rPh sb="35" eb="39">
      <t>ゲンジョウイジ</t>
    </rPh>
    <rPh sb="39" eb="40">
      <t>トウ</t>
    </rPh>
    <rPh sb="41" eb="42">
      <t>フ</t>
    </rPh>
    <rPh sb="43" eb="44">
      <t>カエ</t>
    </rPh>
    <rPh sb="48" eb="50">
      <t>キョウツウ</t>
    </rPh>
    <phoneticPr fontId="1"/>
  </si>
  <si>
    <t>ボディオーパスのポイントは、今のダイエット法に体が慣れてきて代謝が落ちて痩せにくくなる前に次の異なるダイエット法にチェンジすることです。</t>
    <rPh sb="14" eb="15">
      <t>イマ</t>
    </rPh>
    <rPh sb="21" eb="22">
      <t>ホウ</t>
    </rPh>
    <rPh sb="23" eb="24">
      <t>カラダ</t>
    </rPh>
    <rPh sb="25" eb="26">
      <t>ナ</t>
    </rPh>
    <rPh sb="30" eb="32">
      <t>タイシャ</t>
    </rPh>
    <rPh sb="33" eb="34">
      <t>オ</t>
    </rPh>
    <rPh sb="36" eb="37">
      <t>ヤ</t>
    </rPh>
    <rPh sb="43" eb="44">
      <t>マエ</t>
    </rPh>
    <rPh sb="45" eb="46">
      <t>ツギ</t>
    </rPh>
    <rPh sb="47" eb="48">
      <t>コト</t>
    </rPh>
    <rPh sb="55" eb="56">
      <t>ホウ</t>
    </rPh>
    <phoneticPr fontId="1"/>
  </si>
  <si>
    <t>ローファットは空腹感との戦いがあること・ボディビルダー等でなければローファットする必要性が少ないと判断し、当サイトでは</t>
    <rPh sb="7" eb="10">
      <t>クウフクカン</t>
    </rPh>
    <rPh sb="12" eb="13">
      <t>タタカ</t>
    </rPh>
    <rPh sb="27" eb="28">
      <t>トウ</t>
    </rPh>
    <rPh sb="41" eb="44">
      <t>ヒツヨウセイ</t>
    </rPh>
    <rPh sb="45" eb="46">
      <t>スク</t>
    </rPh>
    <rPh sb="49" eb="51">
      <t>ハンダン</t>
    </rPh>
    <rPh sb="53" eb="54">
      <t>トウ</t>
    </rPh>
    <phoneticPr fontId="1"/>
  </si>
  <si>
    <t>ローカーボ単体・ケトジェニック単体・ローファット単体でのダイエットに成功した人だけがボディオーパスにチャレンジすることを強く推奨します。</t>
    <rPh sb="34" eb="36">
      <t>セイコウ</t>
    </rPh>
    <rPh sb="38" eb="39">
      <t>ヒト</t>
    </rPh>
    <rPh sb="60" eb="61">
      <t>ツヨ</t>
    </rPh>
    <rPh sb="62" eb="64">
      <t>スイショウ</t>
    </rPh>
    <phoneticPr fontId="1"/>
  </si>
  <si>
    <t>やり方を間違えると苦痛なだけで痩せません。</t>
    <rPh sb="2" eb="3">
      <t>カタ</t>
    </rPh>
    <rPh sb="4" eb="6">
      <t>マチガ</t>
    </rPh>
    <rPh sb="9" eb="11">
      <t>クツウ</t>
    </rPh>
    <rPh sb="15" eb="16">
      <t>ヤ</t>
    </rPh>
    <phoneticPr fontId="1"/>
  </si>
  <si>
    <t>料理名</t>
    <rPh sb="0" eb="3">
      <t>リョウリメイ</t>
    </rPh>
    <phoneticPr fontId="1"/>
  </si>
  <si>
    <t>料理名⇒</t>
    <rPh sb="0" eb="3">
      <t>リョウリメイ</t>
    </rPh>
    <phoneticPr fontId="1"/>
  </si>
  <si>
    <t>食</t>
    <rPh sb="0" eb="1">
      <t>タ</t>
    </rPh>
    <phoneticPr fontId="1"/>
  </si>
  <si>
    <t>①料理名を記入したら、使用する食材を食材リストに登録して、この料理のPCFを計算する</t>
    <rPh sb="1" eb="4">
      <t>リョウリメイ</t>
    </rPh>
    <rPh sb="5" eb="7">
      <t>キニュウ</t>
    </rPh>
    <rPh sb="11" eb="13">
      <t>シヨウ</t>
    </rPh>
    <rPh sb="15" eb="17">
      <t>ショクザイ</t>
    </rPh>
    <rPh sb="18" eb="20">
      <t>ショクザイ</t>
    </rPh>
    <rPh sb="24" eb="26">
      <t>トウロク</t>
    </rPh>
    <rPh sb="31" eb="33">
      <t>リョウリ</t>
    </rPh>
    <rPh sb="38" eb="40">
      <t>ケイサン</t>
    </rPh>
    <phoneticPr fontId="1"/>
  </si>
  <si>
    <t>③この料理名で”1食あたりのタンパク質・脂質・糖質のグラム数”を食材リストに登録してください。</t>
    <rPh sb="3" eb="6">
      <t>リョウリメイ</t>
    </rPh>
    <rPh sb="38" eb="40">
      <t>トウロク</t>
    </rPh>
    <phoneticPr fontId="1"/>
  </si>
  <si>
    <t>オリジナルメニュー計算用</t>
    <rPh sb="9" eb="12">
      <t>ケイサンヨウ</t>
    </rPh>
    <phoneticPr fontId="1"/>
  </si>
  <si>
    <t>②この量で何食分か記入⇒</t>
    <rPh sb="3" eb="4">
      <t>リョウ</t>
    </rPh>
    <rPh sb="5" eb="8">
      <t>ナンショクブン</t>
    </rPh>
    <rPh sb="9" eb="11">
      <t>キニュウ</t>
    </rPh>
    <phoneticPr fontId="1"/>
  </si>
  <si>
    <t>たんぱく質(P)</t>
    <rPh sb="4" eb="5">
      <t>シツ</t>
    </rPh>
    <phoneticPr fontId="1"/>
  </si>
  <si>
    <t>脂質(F)</t>
    <rPh sb="0" eb="2">
      <t>シシツ</t>
    </rPh>
    <phoneticPr fontId="1"/>
  </si>
  <si>
    <t>糖質(C)</t>
    <rPh sb="0" eb="2">
      <t>トウシツ</t>
    </rPh>
    <phoneticPr fontId="1"/>
  </si>
  <si>
    <t>←シート『マクロ管理法によるPFC計算』で入力した数値になっています。</t>
    <rPh sb="21" eb="23">
      <t>ニュウリョク</t>
    </rPh>
    <rPh sb="25" eb="27">
      <t>スウチ</t>
    </rPh>
    <phoneticPr fontId="1"/>
  </si>
  <si>
    <t>←上記PFCバランス(マクロ管理)を基準に、各自のダイエット方法に合わせて1日のPFCを調整してください。</t>
    <rPh sb="1" eb="3">
      <t>ジョウキ</t>
    </rPh>
    <rPh sb="14" eb="16">
      <t>カンリ</t>
    </rPh>
    <rPh sb="18" eb="20">
      <t>キジュン</t>
    </rPh>
    <rPh sb="22" eb="24">
      <t>カクジ</t>
    </rPh>
    <rPh sb="30" eb="32">
      <t>ホウホウ</t>
    </rPh>
    <rPh sb="33" eb="34">
      <t>ア</t>
    </rPh>
    <rPh sb="38" eb="39">
      <t>ニチ</t>
    </rPh>
    <rPh sb="44" eb="46">
      <t>チョウセイ</t>
    </rPh>
    <phoneticPr fontId="1"/>
  </si>
  <si>
    <r>
      <t>①朝・昼・夜に摂取した食材・摂取量を入力してください。</t>
    </r>
    <r>
      <rPr>
        <sz val="11"/>
        <rFont val="ＭＳ Ｐゴシック"/>
        <family val="3"/>
        <charset val="128"/>
        <scheme val="minor"/>
      </rPr>
      <t>空行があっても大丈夫です。</t>
    </r>
    <rPh sb="1" eb="2">
      <t>アサ</t>
    </rPh>
    <rPh sb="3" eb="4">
      <t>ヒル</t>
    </rPh>
    <rPh sb="5" eb="6">
      <t>ヨル</t>
    </rPh>
    <rPh sb="7" eb="9">
      <t>セッシュ</t>
    </rPh>
    <rPh sb="11" eb="13">
      <t>ショクザイ</t>
    </rPh>
    <rPh sb="14" eb="17">
      <t>セッシュリョウ</t>
    </rPh>
    <rPh sb="18" eb="20">
      <t>ニュウリョク</t>
    </rPh>
    <rPh sb="27" eb="29">
      <t>クウギョウ</t>
    </rPh>
    <rPh sb="34" eb="37">
      <t>ダイジョウブ</t>
    </rPh>
    <phoneticPr fontId="1"/>
  </si>
  <si>
    <t>※当たり前ですが減量において、チートデイ等以外は全日『摂取カロリー＜消費カロリー』です。</t>
    <rPh sb="1" eb="2">
      <t>ア</t>
    </rPh>
    <rPh sb="4" eb="5">
      <t>マエ</t>
    </rPh>
    <rPh sb="8" eb="10">
      <t>ゲンリョウ</t>
    </rPh>
    <rPh sb="20" eb="21">
      <t>トウ</t>
    </rPh>
    <rPh sb="21" eb="23">
      <t>イガイ</t>
    </rPh>
    <rPh sb="24" eb="26">
      <t>ゼンジツ</t>
    </rPh>
    <rPh sb="34" eb="36">
      <t>ショウヒ</t>
    </rPh>
    <phoneticPr fontId="1"/>
  </si>
  <si>
    <t>■ボディオーパス1週目・5日間・実際の摂取量</t>
    <rPh sb="9" eb="10">
      <t>シュウ</t>
    </rPh>
    <rPh sb="10" eb="11">
      <t>メ</t>
    </rPh>
    <rPh sb="13" eb="15">
      <t>ニチカン</t>
    </rPh>
    <rPh sb="16" eb="18">
      <t>ジッサイ</t>
    </rPh>
    <rPh sb="19" eb="21">
      <t>セッシュ</t>
    </rPh>
    <rPh sb="21" eb="22">
      <t>リョウ</t>
    </rPh>
    <phoneticPr fontId="1"/>
  </si>
  <si>
    <t>■ボディオーパス1週目・2日間・実際の摂取量</t>
    <rPh sb="9" eb="10">
      <t>シュウ</t>
    </rPh>
    <rPh sb="10" eb="11">
      <t>メ</t>
    </rPh>
    <rPh sb="13" eb="15">
      <t>ニチカン</t>
    </rPh>
    <rPh sb="16" eb="18">
      <t>ジッサイ</t>
    </rPh>
    <rPh sb="19" eb="21">
      <t>セッシュ</t>
    </rPh>
    <rPh sb="21" eb="22">
      <t>リョウ</t>
    </rPh>
    <phoneticPr fontId="1"/>
  </si>
  <si>
    <t>■ボディオーパス2週目・2日間・実際の摂取量</t>
    <rPh sb="9" eb="10">
      <t>シュウ</t>
    </rPh>
    <rPh sb="10" eb="11">
      <t>メ</t>
    </rPh>
    <rPh sb="13" eb="15">
      <t>ニチカン</t>
    </rPh>
    <rPh sb="16" eb="18">
      <t>ジッサイ</t>
    </rPh>
    <rPh sb="19" eb="21">
      <t>セッシュ</t>
    </rPh>
    <rPh sb="21" eb="22">
      <t>リョウ</t>
    </rPh>
    <phoneticPr fontId="1"/>
  </si>
  <si>
    <t>■ボディオーパス2週目・5日間・実際の摂取量</t>
    <rPh sb="9" eb="10">
      <t>シュウ</t>
    </rPh>
    <rPh sb="10" eb="11">
      <t>メ</t>
    </rPh>
    <rPh sb="13" eb="15">
      <t>ニチカン</t>
    </rPh>
    <rPh sb="16" eb="18">
      <t>ジッサイ</t>
    </rPh>
    <rPh sb="19" eb="21">
      <t>セッシュ</t>
    </rPh>
    <rPh sb="21" eb="22">
      <t>リョウ</t>
    </rPh>
    <phoneticPr fontId="1"/>
  </si>
  <si>
    <t>■ボディオーパス3週目・5日間・実際の摂取量</t>
    <rPh sb="9" eb="10">
      <t>シュウ</t>
    </rPh>
    <rPh sb="10" eb="11">
      <t>メ</t>
    </rPh>
    <rPh sb="13" eb="15">
      <t>ニチカン</t>
    </rPh>
    <rPh sb="16" eb="18">
      <t>ジッサイ</t>
    </rPh>
    <rPh sb="19" eb="21">
      <t>セッシュ</t>
    </rPh>
    <rPh sb="21" eb="22">
      <t>リョウ</t>
    </rPh>
    <phoneticPr fontId="1"/>
  </si>
  <si>
    <t>■ボディオーパス3週目・2日間・実際の摂取量</t>
    <rPh sb="9" eb="10">
      <t>シュウ</t>
    </rPh>
    <rPh sb="10" eb="11">
      <t>メ</t>
    </rPh>
    <rPh sb="13" eb="15">
      <t>ニチカン</t>
    </rPh>
    <rPh sb="16" eb="18">
      <t>ジッサイ</t>
    </rPh>
    <rPh sb="19" eb="21">
      <t>セッシュ</t>
    </rPh>
    <rPh sb="21" eb="22">
      <t>リョウ</t>
    </rPh>
    <phoneticPr fontId="1"/>
  </si>
  <si>
    <t>■ボディオーパス4週目・5日間・実際の摂取量</t>
    <rPh sb="9" eb="10">
      <t>シュウ</t>
    </rPh>
    <rPh sb="10" eb="11">
      <t>メ</t>
    </rPh>
    <rPh sb="13" eb="15">
      <t>ニチカン</t>
    </rPh>
    <rPh sb="16" eb="18">
      <t>ジッサイ</t>
    </rPh>
    <rPh sb="19" eb="21">
      <t>セッシュ</t>
    </rPh>
    <rPh sb="21" eb="22">
      <t>リョウ</t>
    </rPh>
    <phoneticPr fontId="1"/>
  </si>
  <si>
    <t>■ボディオーパス4週目・2日間・実際の摂取量</t>
    <rPh sb="9" eb="10">
      <t>シュウ</t>
    </rPh>
    <rPh sb="10" eb="11">
      <t>メ</t>
    </rPh>
    <rPh sb="13" eb="15">
      <t>ニチカン</t>
    </rPh>
    <rPh sb="16" eb="18">
      <t>ジッサイ</t>
    </rPh>
    <rPh sb="19" eb="21">
      <t>セッシュ</t>
    </rPh>
    <rPh sb="21" eb="22">
      <t>リョウ</t>
    </rPh>
    <phoneticPr fontId="1"/>
  </si>
  <si>
    <t>■ボディオーパスによる減量</t>
    <rPh sb="11" eb="13">
      <t>ゲンリョウ</t>
    </rPh>
    <phoneticPr fontId="1"/>
  </si>
  <si>
    <t>減量→</t>
    <rPh sb="0" eb="2">
      <t>ゲンリョウ</t>
    </rPh>
    <phoneticPr fontId="1"/>
  </si>
  <si>
    <t>現状維持→</t>
    <rPh sb="0" eb="4">
      <t>ゲンジョウイジ</t>
    </rPh>
    <phoneticPr fontId="1"/>
  </si>
  <si>
    <t>増量→</t>
    <rPh sb="0" eb="2">
      <t>ゾウリョウ</t>
    </rPh>
    <phoneticPr fontId="1"/>
  </si>
  <si>
    <t>アクティブ度</t>
    <rPh sb="5" eb="6">
      <t>ド</t>
    </rPh>
    <phoneticPr fontId="1"/>
  </si>
  <si>
    <t>■プレ期間(ローファットで1・2週間）・実際の摂取量</t>
    <rPh sb="3" eb="5">
      <t>キカン</t>
    </rPh>
    <rPh sb="16" eb="18">
      <t>シュウカン</t>
    </rPh>
    <phoneticPr fontId="1"/>
  </si>
  <si>
    <t>食材のカロリーはここで確認</t>
    <rPh sb="0" eb="2">
      <t>ショクザイ</t>
    </rPh>
    <rPh sb="11" eb="13">
      <t>カクニン</t>
    </rPh>
    <phoneticPr fontId="1"/>
  </si>
  <si>
    <t>↓</t>
    <phoneticPr fontId="1"/>
  </si>
  <si>
    <t>https://calorie.slism.jp/</t>
  </si>
  <si>
    <t>https://40diet.blog/</t>
  </si>
  <si>
    <t>当サイトに帰属します。</t>
    <rPh sb="0" eb="1">
      <t>トウ</t>
    </rPh>
    <rPh sb="5" eb="7">
      <t>キゾク</t>
    </rPh>
    <phoneticPr fontId="1"/>
  </si>
  <si>
    <t>以上に関して、ご理解頂いた上でご利用ください。</t>
    <rPh sb="0" eb="2">
      <t>イジョウ</t>
    </rPh>
    <rPh sb="3" eb="4">
      <t>カン</t>
    </rPh>
    <rPh sb="8" eb="10">
      <t>リカイ</t>
    </rPh>
    <rPh sb="10" eb="11">
      <t>イタダ</t>
    </rPh>
    <rPh sb="13" eb="14">
      <t>ウエ</t>
    </rPh>
    <rPh sb="16" eb="18">
      <t>リヨウ</t>
    </rPh>
    <phoneticPr fontId="1"/>
  </si>
  <si>
    <t>※当サイトの責めに帰すべき事由による場合を除く</t>
    <rPh sb="1" eb="2">
      <t>トウ</t>
    </rPh>
    <rPh sb="18" eb="20">
      <t>バアイ</t>
    </rPh>
    <rPh sb="21" eb="22">
      <t>ノゾ</t>
    </rPh>
    <phoneticPr fontId="1"/>
  </si>
  <si>
    <t>商用・業務・営利目的のご利用はNGです。</t>
    <rPh sb="0" eb="2">
      <t>ショウヨウ</t>
    </rPh>
    <rPh sb="12" eb="14">
      <t>リヨウ</t>
    </rPh>
    <phoneticPr fontId="1"/>
  </si>
  <si>
    <t>当ファイルの改変を禁じます。</t>
    <rPh sb="0" eb="1">
      <t>トウ</t>
    </rPh>
    <rPh sb="6" eb="8">
      <t>カイヘン</t>
    </rPh>
    <rPh sb="9" eb="10">
      <t>キン</t>
    </rPh>
    <phoneticPr fontId="1"/>
  </si>
  <si>
    <t>・当ファイル内の全ての著作権は</t>
    <rPh sb="1" eb="2">
      <t>トウ</t>
    </rPh>
    <rPh sb="6" eb="7">
      <t>ナイ</t>
    </rPh>
    <rPh sb="8" eb="9">
      <t>スベ</t>
    </rPh>
    <rPh sb="11" eb="14">
      <t>チョサクケン</t>
    </rPh>
    <phoneticPr fontId="1"/>
  </si>
  <si>
    <t>・不正利用等が判明した場合は、損害の発生及び拡大を防止するために必要な措置をとり、その費用を含めた損害賠償請求を行います。</t>
    <phoneticPr fontId="1"/>
  </si>
  <si>
    <t>・また、</t>
    <phoneticPr fontId="1"/>
  </si>
  <si>
    <t>・ファイルの直リンクは禁止です。</t>
    <phoneticPr fontId="1"/>
  </si>
  <si>
    <t>当ファイルをダウンロードした時点で上記に関してご了承いただいたものとします。</t>
    <rPh sb="0" eb="1">
      <t>トウ</t>
    </rPh>
    <rPh sb="14" eb="16">
      <t>ジテン</t>
    </rPh>
    <rPh sb="17" eb="19">
      <t>ジョウキ</t>
    </rPh>
    <rPh sb="20" eb="21">
      <t>カン</t>
    </rPh>
    <rPh sb="24" eb="26">
      <t>リョウショウ</t>
    </rPh>
    <phoneticPr fontId="1"/>
  </si>
  <si>
    <t>当サイト</t>
    <rPh sb="0" eb="1">
      <t>トウ</t>
    </rPh>
    <phoneticPr fontId="1"/>
  </si>
  <si>
    <t>・当ファイルは、ダイエットするにあたって個人が利用する限りにおいては自由にお使いいただけます。</t>
    <rPh sb="1" eb="2">
      <t>トウ</t>
    </rPh>
    <rPh sb="20" eb="22">
      <t>コジン</t>
    </rPh>
    <rPh sb="23" eb="25">
      <t>リヨウ</t>
    </rPh>
    <rPh sb="27" eb="28">
      <t>カギ</t>
    </rPh>
    <rPh sb="34" eb="36">
      <t>ジユウ</t>
    </rPh>
    <rPh sb="38" eb="39">
      <t>ツカ</t>
    </rPh>
    <phoneticPr fontId="1"/>
  </si>
  <si>
    <r>
      <t>②朝・昼・夜に摂取した食材・摂取量を入力・選択してください。</t>
    </r>
    <r>
      <rPr>
        <sz val="11"/>
        <rFont val="ＭＳ Ｐゴシック"/>
        <family val="3"/>
        <charset val="128"/>
        <scheme val="minor"/>
      </rPr>
      <t>空行があっても大丈夫です。</t>
    </r>
    <rPh sb="1" eb="2">
      <t>アサ</t>
    </rPh>
    <rPh sb="3" eb="4">
      <t>ヒル</t>
    </rPh>
    <rPh sb="5" eb="6">
      <t>ヨル</t>
    </rPh>
    <rPh sb="7" eb="9">
      <t>セッシュ</t>
    </rPh>
    <rPh sb="11" eb="13">
      <t>ショクザイ</t>
    </rPh>
    <rPh sb="14" eb="17">
      <t>セッシュリョウ</t>
    </rPh>
    <rPh sb="18" eb="20">
      <t>ニュウリョク</t>
    </rPh>
    <rPh sb="21" eb="23">
      <t>センタク</t>
    </rPh>
    <rPh sb="30" eb="32">
      <t>クウギョウ</t>
    </rPh>
    <rPh sb="37" eb="40">
      <t>ダイジョウブ</t>
    </rPh>
    <phoneticPr fontId="1"/>
  </si>
  <si>
    <t>基礎代謝量</t>
    <rPh sb="0" eb="4">
      <t>キソタイシャ</t>
    </rPh>
    <rPh sb="4" eb="5">
      <t>リョウ</t>
    </rPh>
    <phoneticPr fontId="1"/>
  </si>
  <si>
    <t>・当ファイルを利用したことで生じた損害等の一切の責任を負いかねます。</t>
    <rPh sb="1" eb="2">
      <t>トウ</t>
    </rPh>
    <rPh sb="7" eb="9">
      <t>リヨウ</t>
    </rPh>
    <rPh sb="14" eb="15">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</si>
</sst>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eneral&quot;kcal&quot;"/>
    <numFmt numFmtId="177" formatCode="General&quot;g&quot;"/>
    <numFmt numFmtId="178" formatCode="General&quot;%&quot;"/>
    <numFmt numFmtId="179" formatCode="&quot;たんぱく質(P)&quot;\_x000a_General&quot;%&quot;"/>
    <numFmt numFmtId="180" formatCode="&quot;脂質（F)&quot;\_x000a_General&quot;%&quot;"/>
    <numFmt numFmtId="181" formatCode="&quot;糖質（C)&quot;\_x000a_General&quot;%&quot;"/>
    <numFmt numFmtId="182" formatCode="&quot;BMI：&quot;General"/>
    <numFmt numFmtId="183" formatCode="0.0_ "/>
  </numFmts>
  <fonts count="18">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1"/>
      <name val="ＭＳ Ｐゴシック"/>
      <family val="2"/>
      <scheme val="minor"/>
    </font>
    <font>
      <b/>
      <sz val="16"/>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trike/>
      <sz val="11"/>
      <name val="ＭＳ Ｐゴシック"/>
      <family val="2"/>
      <scheme val="minor"/>
    </font>
    <font>
      <u/>
      <sz val="11"/>
      <color theme="10"/>
      <name val="ＭＳ Ｐゴシック"/>
      <family val="2"/>
      <scheme val="minor"/>
    </font>
  </fonts>
  <fills count="5">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style="dashed">
        <color indexed="64"/>
      </right>
      <top/>
      <bottom/>
      <diagonal/>
    </border>
  </borders>
  <cellStyleXfs count="2">
    <xf numFmtId="0" fontId="0" fillId="0" borderId="0"/>
    <xf numFmtId="0" fontId="17" fillId="0" borderId="0" applyNumberFormat="0" applyFill="0" applyBorder="0" applyAlignment="0" applyProtection="0"/>
  </cellStyleXfs>
  <cellXfs count="228">
    <xf numFmtId="0" fontId="0" fillId="0" borderId="0" xfId="0"/>
    <xf numFmtId="0" fontId="0" fillId="0" borderId="0" xfId="0" applyAlignment="1">
      <alignment horizontal="center"/>
    </xf>
    <xf numFmtId="0" fontId="0" fillId="2" borderId="1" xfId="0" applyFill="1" applyBorder="1" applyAlignment="1">
      <alignment horizontal="center"/>
    </xf>
    <xf numFmtId="0" fontId="0" fillId="3" borderId="0" xfId="0" applyFill="1"/>
    <xf numFmtId="176" fontId="0" fillId="3" borderId="0" xfId="0" applyNumberFormat="1" applyFont="1" applyFill="1" applyAlignment="1">
      <alignment horizontal="center"/>
    </xf>
    <xf numFmtId="0" fontId="0" fillId="0" borderId="0" xfId="0" applyFill="1"/>
    <xf numFmtId="0" fontId="0" fillId="0" borderId="1" xfId="0" applyFill="1" applyBorder="1"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0" fillId="4" borderId="0" xfId="0" applyFill="1"/>
    <xf numFmtId="0" fontId="10" fillId="0" borderId="0" xfId="0" applyFont="1" applyFill="1" applyAlignment="1">
      <alignment horizontal="center" vertical="center"/>
    </xf>
    <xf numFmtId="0" fontId="0" fillId="0" borderId="14" xfId="0" applyBorder="1"/>
    <xf numFmtId="0" fontId="0" fillId="0" borderId="7" xfId="0" applyBorder="1"/>
    <xf numFmtId="0" fontId="0" fillId="0" borderId="0" xfId="0" applyBorder="1"/>
    <xf numFmtId="0" fontId="5" fillId="0" borderId="0" xfId="0" applyFont="1" applyAlignment="1">
      <alignment horizontal="center"/>
    </xf>
    <xf numFmtId="176" fontId="2" fillId="0" borderId="0" xfId="0" applyNumberFormat="1" applyFont="1" applyBorder="1" applyAlignment="1">
      <alignment vertical="center"/>
    </xf>
    <xf numFmtId="177" fontId="0" fillId="0" borderId="9" xfId="0" applyNumberFormat="1" applyFill="1" applyBorder="1"/>
    <xf numFmtId="177" fontId="0" fillId="0" borderId="9" xfId="0" applyNumberFormat="1" applyBorder="1"/>
    <xf numFmtId="177" fontId="0" fillId="0" borderId="0" xfId="0" applyNumberFormat="1" applyFill="1" applyBorder="1"/>
    <xf numFmtId="177" fontId="0" fillId="0" borderId="0" xfId="0" applyNumberFormat="1" applyBorder="1"/>
    <xf numFmtId="177" fontId="0" fillId="0" borderId="8" xfId="0" applyNumberFormat="1" applyFill="1" applyBorder="1"/>
    <xf numFmtId="177" fontId="0" fillId="0" borderId="8" xfId="0" applyNumberFormat="1" applyBorder="1"/>
    <xf numFmtId="0" fontId="0" fillId="0" borderId="5" xfId="0" applyBorder="1"/>
    <xf numFmtId="176" fontId="9" fillId="0" borderId="11" xfId="0" applyNumberFormat="1" applyFont="1" applyBorder="1" applyAlignment="1">
      <alignment vertical="center"/>
    </xf>
    <xf numFmtId="176" fontId="9" fillId="0" borderId="10" xfId="0" applyNumberFormat="1" applyFont="1" applyBorder="1" applyAlignment="1">
      <alignment vertical="center"/>
    </xf>
    <xf numFmtId="176" fontId="9" fillId="0" borderId="12" xfId="0" applyNumberFormat="1" applyFont="1" applyBorder="1" applyAlignment="1">
      <alignment vertical="center"/>
    </xf>
    <xf numFmtId="0" fontId="7" fillId="0" borderId="0" xfId="0" applyFont="1"/>
    <xf numFmtId="0" fontId="0" fillId="0" borderId="16" xfId="0" applyFill="1" applyBorder="1" applyAlignment="1">
      <alignment horizontal="center"/>
    </xf>
    <xf numFmtId="177" fontId="0" fillId="0" borderId="17" xfId="0" applyNumberFormat="1" applyFill="1" applyBorder="1"/>
    <xf numFmtId="177" fontId="0" fillId="0" borderId="18" xfId="0" applyNumberFormat="1" applyFill="1" applyBorder="1"/>
    <xf numFmtId="177" fontId="0" fillId="0" borderId="19" xfId="0" applyNumberFormat="1" applyFill="1" applyBorder="1"/>
    <xf numFmtId="0" fontId="0" fillId="0" borderId="3" xfId="0" applyFill="1" applyBorder="1" applyAlignment="1">
      <alignment horizontal="center"/>
    </xf>
    <xf numFmtId="0" fontId="0" fillId="2" borderId="3" xfId="0" applyFill="1" applyBorder="1" applyAlignment="1">
      <alignment horizontal="center"/>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0" xfId="0" applyBorder="1" applyProtection="1">
      <protection locked="0"/>
    </xf>
    <xf numFmtId="0" fontId="7" fillId="0" borderId="10" xfId="0" applyFont="1" applyBorder="1" applyProtection="1">
      <protection locked="0"/>
    </xf>
    <xf numFmtId="0" fontId="0" fillId="0" borderId="10" xfId="0" applyFill="1" applyBorder="1" applyProtection="1">
      <protection locked="0"/>
    </xf>
    <xf numFmtId="0" fontId="0" fillId="0" borderId="13" xfId="0" applyFill="1" applyBorder="1" applyProtection="1">
      <protection locked="0"/>
    </xf>
    <xf numFmtId="0" fontId="0" fillId="0" borderId="14" xfId="0" applyFill="1" applyBorder="1" applyProtection="1">
      <protection locked="0"/>
    </xf>
    <xf numFmtId="0" fontId="0" fillId="0" borderId="0" xfId="0" applyFill="1" applyBorder="1" applyProtection="1">
      <protection locked="0"/>
    </xf>
    <xf numFmtId="0" fontId="0" fillId="0" borderId="12"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1" xfId="0" applyBorder="1" applyAlignment="1" applyProtection="1">
      <alignment horizontal="center"/>
      <protection locked="0"/>
    </xf>
    <xf numFmtId="0" fontId="0" fillId="0" borderId="3" xfId="0" applyBorder="1" applyProtection="1">
      <protection locked="0"/>
    </xf>
    <xf numFmtId="0" fontId="0" fillId="0" borderId="11" xfId="0" applyBorder="1" applyProtection="1">
      <protection locked="0"/>
    </xf>
    <xf numFmtId="0" fontId="5" fillId="0" borderId="0" xfId="0" applyFont="1" applyAlignment="1">
      <alignment horizontal="right"/>
    </xf>
    <xf numFmtId="0" fontId="6" fillId="0" borderId="0" xfId="0" applyFont="1" applyAlignment="1"/>
    <xf numFmtId="0" fontId="2" fillId="0" borderId="0" xfId="0" applyFont="1" applyBorder="1" applyAlignment="1">
      <alignment horizontal="center" vertical="center"/>
    </xf>
    <xf numFmtId="177" fontId="2" fillId="0" borderId="0" xfId="0" applyNumberFormat="1" applyFont="1" applyBorder="1" applyAlignment="1">
      <alignment horizontal="center" vertical="center"/>
    </xf>
    <xf numFmtId="0" fontId="0" fillId="0" borderId="9" xfId="0" applyBorder="1"/>
    <xf numFmtId="0" fontId="5" fillId="0" borderId="9" xfId="0" applyFont="1" applyBorder="1"/>
    <xf numFmtId="0" fontId="0" fillId="0" borderId="9" xfId="0" applyFill="1" applyBorder="1"/>
    <xf numFmtId="0" fontId="8" fillId="0" borderId="0" xfId="0" applyFont="1" applyFill="1" applyBorder="1" applyAlignment="1">
      <alignment horizontal="center" vertical="center"/>
    </xf>
    <xf numFmtId="176" fontId="2" fillId="0" borderId="0" xfId="0" applyNumberFormat="1" applyFont="1" applyBorder="1" applyAlignment="1">
      <alignment horizontal="center" vertical="center"/>
    </xf>
    <xf numFmtId="0" fontId="0" fillId="0" borderId="0" xfId="0" applyFill="1" applyAlignment="1"/>
    <xf numFmtId="0" fontId="0" fillId="3" borderId="0" xfId="0" applyFill="1" applyBorder="1"/>
    <xf numFmtId="0" fontId="7" fillId="0" borderId="0" xfId="0" applyFont="1" applyFill="1"/>
    <xf numFmtId="0" fontId="5" fillId="0" borderId="0" xfId="0" applyFont="1" applyFill="1"/>
    <xf numFmtId="0" fontId="5" fillId="0" borderId="0" xfId="0" applyFont="1" applyBorder="1"/>
    <xf numFmtId="0" fontId="5" fillId="0" borderId="0" xfId="0" applyFont="1" applyFill="1" applyAlignment="1">
      <alignment horizontal="center"/>
    </xf>
    <xf numFmtId="0" fontId="0" fillId="2" borderId="3" xfId="0" applyFill="1" applyBorder="1" applyAlignment="1">
      <alignment horizontal="center"/>
    </xf>
    <xf numFmtId="0" fontId="0" fillId="0" borderId="4" xfId="0" applyBorder="1" applyProtection="1">
      <protection locked="0"/>
    </xf>
    <xf numFmtId="0" fontId="0" fillId="0" borderId="9" xfId="0" applyBorder="1" applyProtection="1">
      <protection locked="0"/>
    </xf>
    <xf numFmtId="0" fontId="0" fillId="0" borderId="5" xfId="0" applyBorder="1" applyProtection="1">
      <protection locked="0"/>
    </xf>
    <xf numFmtId="0" fontId="9" fillId="0" borderId="0" xfId="0" applyFont="1"/>
    <xf numFmtId="178" fontId="12" fillId="0" borderId="0" xfId="0" applyNumberFormat="1" applyFont="1" applyAlignment="1">
      <alignment horizontal="center"/>
    </xf>
    <xf numFmtId="178" fontId="7" fillId="0" borderId="0" xfId="0" applyNumberFormat="1" applyFont="1" applyAlignment="1">
      <alignment horizontal="center"/>
    </xf>
    <xf numFmtId="0" fontId="0" fillId="0" borderId="1" xfId="0" applyNumberFormat="1" applyBorder="1" applyProtection="1">
      <protection locked="0"/>
    </xf>
    <xf numFmtId="0" fontId="0" fillId="0" borderId="3" xfId="0" applyNumberFormat="1" applyBorder="1" applyProtection="1">
      <protection locked="0"/>
    </xf>
    <xf numFmtId="0" fontId="12" fillId="0" borderId="0" xfId="0" applyFont="1" applyAlignment="1"/>
    <xf numFmtId="0" fontId="0" fillId="0" borderId="0" xfId="0" applyNumberFormat="1" applyFill="1"/>
    <xf numFmtId="177" fontId="0" fillId="0" borderId="13" xfId="0" applyNumberFormat="1" applyFill="1" applyBorder="1" applyAlignment="1">
      <alignment horizontal="right"/>
    </xf>
    <xf numFmtId="177" fontId="0" fillId="0" borderId="18" xfId="0" applyNumberFormat="1" applyFill="1" applyBorder="1" applyAlignment="1">
      <alignment horizontal="right"/>
    </xf>
    <xf numFmtId="177" fontId="0" fillId="0" borderId="14" xfId="0" applyNumberFormat="1" applyBorder="1" applyAlignment="1">
      <alignment horizontal="right"/>
    </xf>
    <xf numFmtId="176" fontId="9" fillId="0" borderId="11" xfId="0" applyNumberFormat="1" applyFont="1" applyBorder="1" applyAlignment="1">
      <alignment horizontal="right" vertical="center"/>
    </xf>
    <xf numFmtId="177" fontId="0" fillId="0" borderId="20" xfId="0" applyNumberFormat="1" applyFill="1" applyBorder="1" applyAlignment="1">
      <alignment horizontal="right"/>
    </xf>
    <xf numFmtId="177" fontId="0" fillId="0" borderId="1" xfId="0" applyNumberFormat="1" applyFill="1" applyBorder="1" applyAlignment="1">
      <alignment horizontal="right"/>
    </xf>
    <xf numFmtId="0" fontId="15" fillId="0" borderId="0" xfId="0" applyFont="1"/>
    <xf numFmtId="0" fontId="0" fillId="0" borderId="15" xfId="0" applyBorder="1" applyAlignment="1">
      <alignment horizontal="center"/>
    </xf>
    <xf numFmtId="0" fontId="0" fillId="0" borderId="15"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4" xfId="0" applyBorder="1" applyAlignment="1">
      <alignment horizontal="center"/>
    </xf>
    <xf numFmtId="0" fontId="0" fillId="0" borderId="17" xfId="0" applyFill="1" applyBorder="1" applyAlignment="1">
      <alignment horizontal="center"/>
    </xf>
    <xf numFmtId="0" fontId="0" fillId="0" borderId="9" xfId="0" applyFill="1" applyBorder="1" applyAlignment="1">
      <alignment horizontal="center"/>
    </xf>
    <xf numFmtId="0" fontId="0" fillId="0" borderId="11" xfId="0" applyFill="1" applyBorder="1" applyAlignment="1">
      <alignment horizontal="center"/>
    </xf>
    <xf numFmtId="0" fontId="0" fillId="0" borderId="15" xfId="0" applyBorder="1"/>
    <xf numFmtId="0" fontId="0" fillId="0" borderId="1" xfId="0" applyBorder="1"/>
    <xf numFmtId="176" fontId="0" fillId="0" borderId="1" xfId="0" applyNumberFormat="1" applyBorder="1"/>
    <xf numFmtId="0" fontId="0" fillId="0" borderId="16" xfId="0" applyBorder="1"/>
    <xf numFmtId="0" fontId="0" fillId="0" borderId="1" xfId="0" applyBorder="1" applyProtection="1">
      <protection locked="0"/>
    </xf>
    <xf numFmtId="0" fontId="0" fillId="0" borderId="15" xfId="0" applyBorder="1" applyAlignment="1">
      <alignment horizontal="center"/>
    </xf>
    <xf numFmtId="0" fontId="0" fillId="0" borderId="2" xfId="0" applyFill="1" applyBorder="1" applyAlignment="1">
      <alignment horizontal="center"/>
    </xf>
    <xf numFmtId="0" fontId="0" fillId="0" borderId="15" xfId="0" applyFill="1" applyBorder="1" applyAlignment="1">
      <alignment horizontal="center"/>
    </xf>
    <xf numFmtId="0" fontId="0" fillId="0" borderId="3"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2" xfId="0" applyFill="1" applyBorder="1" applyAlignment="1">
      <alignment horizontal="center"/>
    </xf>
    <xf numFmtId="0" fontId="0" fillId="0" borderId="15" xfId="0" applyFill="1" applyBorder="1" applyAlignment="1">
      <alignment horizontal="center"/>
    </xf>
    <xf numFmtId="0" fontId="0" fillId="0" borderId="3"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15" xfId="0" applyBorder="1" applyAlignment="1">
      <alignment horizontal="center"/>
    </xf>
    <xf numFmtId="0" fontId="12" fillId="0" borderId="0" xfId="0" applyFont="1"/>
    <xf numFmtId="0" fontId="15" fillId="0" borderId="0" xfId="0" applyFont="1" applyBorder="1"/>
    <xf numFmtId="0" fontId="16" fillId="0" borderId="0" xfId="0" applyFont="1"/>
    <xf numFmtId="0" fontId="0" fillId="0" borderId="1" xfId="0" applyBorder="1" applyAlignment="1" applyProtection="1">
      <alignment horizontal="center"/>
    </xf>
    <xf numFmtId="0" fontId="0" fillId="0" borderId="1" xfId="0" applyNumberFormat="1" applyBorder="1" applyProtection="1"/>
    <xf numFmtId="0" fontId="0" fillId="0" borderId="3" xfId="0" applyNumberFormat="1" applyBorder="1" applyProtection="1"/>
    <xf numFmtId="0" fontId="0" fillId="0" borderId="3" xfId="0" applyBorder="1" applyProtection="1"/>
    <xf numFmtId="0" fontId="0" fillId="0" borderId="0" xfId="0" applyFill="1" applyBorder="1"/>
    <xf numFmtId="0" fontId="7" fillId="0" borderId="8" xfId="0" applyFont="1" applyFill="1" applyBorder="1"/>
    <xf numFmtId="0" fontId="5" fillId="0" borderId="0" xfId="0" applyFont="1" applyBorder="1" applyAlignment="1">
      <alignment horizontal="center"/>
    </xf>
    <xf numFmtId="0" fontId="7" fillId="0" borderId="0" xfId="0" applyFont="1" applyFill="1" applyBorder="1"/>
    <xf numFmtId="0" fontId="5" fillId="0" borderId="0" xfId="0" applyFont="1" applyFill="1" applyBorder="1" applyAlignment="1">
      <alignment horizontal="center"/>
    </xf>
    <xf numFmtId="0" fontId="3" fillId="0" borderId="0" xfId="0" applyFont="1" applyBorder="1" applyAlignment="1">
      <alignment vertical="center"/>
    </xf>
    <xf numFmtId="0" fontId="15" fillId="0" borderId="0" xfId="0" applyFont="1" applyFill="1"/>
    <xf numFmtId="0" fontId="0" fillId="0" borderId="8" xfId="0" applyBorder="1"/>
    <xf numFmtId="176" fontId="0" fillId="0" borderId="5" xfId="0" applyNumberFormat="1" applyBorder="1" applyAlignment="1"/>
    <xf numFmtId="176" fontId="7" fillId="0" borderId="7" xfId="0" applyNumberFormat="1" applyFont="1" applyBorder="1" applyAlignment="1"/>
    <xf numFmtId="176" fontId="7" fillId="0" borderId="3" xfId="0" applyNumberFormat="1" applyFont="1" applyBorder="1" applyAlignment="1"/>
    <xf numFmtId="0" fontId="0" fillId="0" borderId="14" xfId="0" applyFill="1" applyBorder="1"/>
    <xf numFmtId="176" fontId="9" fillId="0" borderId="10" xfId="0" applyNumberFormat="1" applyFont="1" applyFill="1" applyBorder="1" applyAlignment="1">
      <alignment vertical="center"/>
    </xf>
    <xf numFmtId="0" fontId="17" fillId="0" borderId="0" xfId="1"/>
    <xf numFmtId="183" fontId="0" fillId="0" borderId="11" xfId="0" applyNumberFormat="1" applyBorder="1"/>
    <xf numFmtId="183" fontId="0" fillId="0" borderId="10" xfId="0" applyNumberFormat="1" applyBorder="1"/>
    <xf numFmtId="183" fontId="0" fillId="0" borderId="12" xfId="0" applyNumberFormat="1" applyBorder="1"/>
    <xf numFmtId="0" fontId="0" fillId="0" borderId="15" xfId="0" applyBorder="1" applyAlignment="1">
      <alignment horizontal="center"/>
    </xf>
    <xf numFmtId="0" fontId="0" fillId="0" borderId="15" xfId="0" applyFill="1" applyBorder="1" applyAlignment="1">
      <alignment horizontal="center"/>
    </xf>
    <xf numFmtId="0" fontId="0" fillId="2" borderId="3" xfId="0" applyFill="1" applyBorder="1" applyAlignment="1">
      <alignment horizontal="center"/>
    </xf>
    <xf numFmtId="0" fontId="0" fillId="0" borderId="0" xfId="0" applyProtection="1">
      <protection locked="0"/>
    </xf>
    <xf numFmtId="0" fontId="0" fillId="0" borderId="13" xfId="0" applyBorder="1" applyAlignment="1" applyProtection="1">
      <protection locked="0"/>
    </xf>
    <xf numFmtId="0" fontId="0" fillId="0" borderId="6" xfId="0" applyBorder="1" applyAlignment="1" applyProtection="1">
      <protection locked="0"/>
    </xf>
    <xf numFmtId="0" fontId="0" fillId="0" borderId="2" xfId="0" applyBorder="1" applyAlignment="1"/>
    <xf numFmtId="0" fontId="0" fillId="2" borderId="2" xfId="0" applyFill="1"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0" fillId="0" borderId="2" xfId="0" applyFill="1" applyBorder="1" applyAlignment="1">
      <alignment horizontal="center"/>
    </xf>
    <xf numFmtId="0" fontId="0" fillId="0" borderId="15" xfId="0" applyFill="1" applyBorder="1" applyAlignment="1">
      <alignment horizontal="center"/>
    </xf>
    <xf numFmtId="0" fontId="0" fillId="0" borderId="3" xfId="0" applyFill="1" applyBorder="1" applyAlignment="1">
      <alignment horizont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0" fillId="0" borderId="6" xfId="0" applyBorder="1" applyAlignment="1" applyProtection="1">
      <protection locked="0"/>
    </xf>
    <xf numFmtId="0" fontId="0" fillId="0" borderId="7" xfId="0"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0" fontId="0" fillId="2" borderId="2" xfId="0" applyFill="1" applyBorder="1" applyAlignment="1">
      <alignment horizontal="center"/>
    </xf>
    <xf numFmtId="0" fontId="0" fillId="2" borderId="3" xfId="0" applyFill="1" applyBorder="1" applyAlignment="1">
      <alignment horizontal="center"/>
    </xf>
    <xf numFmtId="0" fontId="3" fillId="0" borderId="11" xfId="0" applyFont="1" applyBorder="1" applyAlignment="1">
      <alignment horizontal="center" vertical="center"/>
    </xf>
    <xf numFmtId="0" fontId="4" fillId="0" borderId="10" xfId="0" applyFont="1" applyBorder="1" applyAlignment="1">
      <alignment horizontal="center" vertical="center"/>
    </xf>
    <xf numFmtId="0" fontId="0" fillId="0" borderId="4" xfId="0" applyBorder="1" applyAlignment="1" applyProtection="1">
      <protection locked="0"/>
    </xf>
    <xf numFmtId="0" fontId="0" fillId="0" borderId="5" xfId="0" applyBorder="1" applyAlignment="1" applyProtection="1">
      <protection locked="0"/>
    </xf>
    <xf numFmtId="0" fontId="4" fillId="0" borderId="1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0" fontId="7" fillId="4" borderId="2" xfId="0" applyFont="1" applyFill="1" applyBorder="1" applyAlignment="1"/>
    <xf numFmtId="0" fontId="7" fillId="4" borderId="15" xfId="0" applyFont="1" applyFill="1" applyBorder="1" applyAlignment="1"/>
    <xf numFmtId="0" fontId="7" fillId="4" borderId="3" xfId="0" applyFont="1" applyFill="1" applyBorder="1" applyAlignment="1"/>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179" fontId="13" fillId="0" borderId="9" xfId="0" applyNumberFormat="1" applyFont="1" applyBorder="1" applyAlignment="1">
      <alignment horizontal="center" vertical="center" wrapText="1"/>
    </xf>
    <xf numFmtId="179" fontId="13" fillId="0" borderId="5" xfId="0" applyNumberFormat="1" applyFont="1" applyBorder="1" applyAlignment="1">
      <alignment horizontal="center" vertical="center" wrapText="1"/>
    </xf>
    <xf numFmtId="179" fontId="13" fillId="0" borderId="8" xfId="0" applyNumberFormat="1" applyFont="1" applyBorder="1" applyAlignment="1">
      <alignment horizontal="center" vertical="center" wrapText="1"/>
    </xf>
    <xf numFmtId="179" fontId="13" fillId="0" borderId="7" xfId="0" applyNumberFormat="1" applyFont="1" applyBorder="1" applyAlignment="1">
      <alignment horizontal="center" vertical="center" wrapText="1"/>
    </xf>
    <xf numFmtId="180" fontId="13" fillId="0" borderId="9" xfId="0" applyNumberFormat="1" applyFont="1" applyBorder="1" applyAlignment="1">
      <alignment horizontal="center" vertical="center" wrapText="1"/>
    </xf>
    <xf numFmtId="180" fontId="13" fillId="0" borderId="5" xfId="0" applyNumberFormat="1" applyFont="1" applyBorder="1" applyAlignment="1">
      <alignment horizontal="center" vertical="center" wrapText="1"/>
    </xf>
    <xf numFmtId="180" fontId="13" fillId="0" borderId="8" xfId="0" applyNumberFormat="1" applyFont="1" applyBorder="1" applyAlignment="1">
      <alignment horizontal="center" vertical="center" wrapText="1"/>
    </xf>
    <xf numFmtId="180" fontId="13" fillId="0" borderId="7" xfId="0" applyNumberFormat="1" applyFont="1" applyBorder="1" applyAlignment="1">
      <alignment horizontal="center" vertical="center" wrapText="1"/>
    </xf>
    <xf numFmtId="181" fontId="13" fillId="0" borderId="9" xfId="0" applyNumberFormat="1" applyFont="1" applyBorder="1" applyAlignment="1">
      <alignment horizontal="center" vertical="center" wrapText="1"/>
    </xf>
    <xf numFmtId="181" fontId="13" fillId="0" borderId="5" xfId="0" applyNumberFormat="1" applyFont="1" applyBorder="1" applyAlignment="1">
      <alignment horizontal="center" vertical="center" wrapText="1"/>
    </xf>
    <xf numFmtId="181" fontId="13" fillId="0" borderId="8" xfId="0" applyNumberFormat="1" applyFont="1" applyBorder="1" applyAlignment="1">
      <alignment horizontal="center" vertical="center" wrapText="1"/>
    </xf>
    <xf numFmtId="181" fontId="13" fillId="0" borderId="7" xfId="0" applyNumberFormat="1" applyFont="1" applyBorder="1" applyAlignment="1">
      <alignment horizontal="center" vertical="center" wrapText="1"/>
    </xf>
    <xf numFmtId="0" fontId="6" fillId="0" borderId="8" xfId="0" applyFont="1" applyFill="1" applyBorder="1" applyAlignment="1">
      <alignment horizontal="center"/>
    </xf>
    <xf numFmtId="0" fontId="8"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82" fontId="14" fillId="0" borderId="15" xfId="0" applyNumberFormat="1" applyFont="1" applyFill="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6" fillId="0" borderId="0" xfId="0" applyFont="1" applyFill="1" applyBorder="1" applyAlignment="1">
      <alignment horizontal="center"/>
    </xf>
    <xf numFmtId="182" fontId="14" fillId="0" borderId="9" xfId="0" applyNumberFormat="1" applyFont="1" applyFill="1" applyBorder="1" applyAlignment="1">
      <alignment horizontal="center"/>
    </xf>
    <xf numFmtId="0" fontId="8" fillId="0" borderId="14" xfId="0" applyFont="1" applyFill="1" applyBorder="1" applyAlignment="1">
      <alignment horizontal="center" vertical="center"/>
    </xf>
    <xf numFmtId="0" fontId="3" fillId="0" borderId="12" xfId="0" applyFont="1" applyBorder="1" applyAlignment="1">
      <alignment horizontal="center" vertical="center"/>
    </xf>
    <xf numFmtId="0" fontId="0" fillId="0" borderId="13" xfId="0" applyFill="1" applyBorder="1" applyAlignment="1" applyProtection="1">
      <protection locked="0"/>
    </xf>
    <xf numFmtId="0" fontId="0" fillId="0" borderId="14" xfId="0" applyFill="1" applyBorder="1" applyAlignment="1" applyProtection="1">
      <protection locked="0"/>
    </xf>
    <xf numFmtId="0" fontId="3" fillId="0" borderId="0" xfId="0" applyFont="1" applyBorder="1" applyAlignment="1">
      <alignment vertical="center"/>
    </xf>
    <xf numFmtId="0" fontId="3" fillId="0" borderId="8"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6" fontId="9" fillId="0" borderId="4" xfId="0" applyNumberFormat="1" applyFont="1" applyBorder="1" applyAlignment="1">
      <alignment horizontal="right" vertical="center"/>
    </xf>
    <xf numFmtId="176" fontId="9" fillId="0" borderId="9" xfId="0" applyNumberFormat="1" applyFont="1" applyBorder="1" applyAlignment="1">
      <alignment horizontal="right" vertical="center"/>
    </xf>
    <xf numFmtId="176" fontId="9" fillId="0" borderId="2" xfId="0" applyNumberFormat="1" applyFont="1" applyBorder="1" applyAlignment="1">
      <alignment horizontal="right" vertical="center"/>
    </xf>
    <xf numFmtId="176" fontId="9" fillId="0" borderId="15"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0" borderId="8" xfId="0" applyNumberFormat="1" applyFont="1" applyBorder="1" applyAlignment="1">
      <alignment horizontal="right" vertical="center"/>
    </xf>
    <xf numFmtId="0" fontId="0" fillId="0" borderId="6" xfId="0" applyBorder="1" applyAlignment="1" applyProtection="1">
      <alignment horizontal="center"/>
    </xf>
    <xf numFmtId="0" fontId="0" fillId="0" borderId="7" xfId="0" applyBorder="1" applyAlignment="1" applyProtection="1">
      <alignment horizont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40diet.blo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40diet.blog/" TargetMode="External"/><Relationship Id="rId1" Type="http://schemas.openxmlformats.org/officeDocument/2006/relationships/hyperlink" Target="https://calorie.slism.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40diet.blo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40diet.bl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workbookViewId="0">
      <selection activeCell="A3" sqref="A3"/>
    </sheetView>
  </sheetViews>
  <sheetFormatPr defaultRowHeight="13.5"/>
  <sheetData>
    <row r="1" spans="1:1">
      <c r="A1" t="s">
        <v>122</v>
      </c>
    </row>
    <row r="2" spans="1:1">
      <c r="A2" s="82" t="s">
        <v>114</v>
      </c>
    </row>
    <row r="4" spans="1:1">
      <c r="A4" t="s">
        <v>116</v>
      </c>
    </row>
    <row r="5" spans="1:1">
      <c r="A5" s="128" t="s">
        <v>110</v>
      </c>
    </row>
    <row r="6" spans="1:1">
      <c r="A6" t="s">
        <v>111</v>
      </c>
    </row>
    <row r="8" spans="1:1">
      <c r="A8" t="s">
        <v>117</v>
      </c>
    </row>
    <row r="9" spans="1:1">
      <c r="A9" t="s">
        <v>113</v>
      </c>
    </row>
    <row r="11" spans="1:1">
      <c r="A11" t="s">
        <v>118</v>
      </c>
    </row>
    <row r="12" spans="1:1">
      <c r="A12" s="82" t="s">
        <v>115</v>
      </c>
    </row>
    <row r="14" spans="1:1">
      <c r="A14" t="s">
        <v>119</v>
      </c>
    </row>
    <row r="16" spans="1:1">
      <c r="A16" t="s">
        <v>125</v>
      </c>
    </row>
    <row r="19" spans="1:1">
      <c r="A19" t="s">
        <v>112</v>
      </c>
    </row>
    <row r="20" spans="1:1">
      <c r="A20" t="s">
        <v>120</v>
      </c>
    </row>
  </sheetData>
  <sheetProtection password="9EDA" sheet="1" objects="1" scenarios="1"/>
  <phoneticPr fontId="1"/>
  <hyperlinks>
    <hyperlink ref="A5"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6"/>
  <sheetViews>
    <sheetView workbookViewId="0">
      <pane ySplit="5" topLeftCell="A6" activePane="bottomLeft" state="frozen"/>
      <selection pane="bottomLeft" activeCell="A3" sqref="A3"/>
    </sheetView>
  </sheetViews>
  <sheetFormatPr defaultRowHeight="13.5"/>
  <cols>
    <col min="1" max="1" width="24.625" customWidth="1"/>
    <col min="2" max="2" width="4.5" customWidth="1"/>
    <col min="3" max="3" width="6" customWidth="1"/>
    <col min="4" max="5" width="9" customWidth="1"/>
    <col min="6" max="6" width="10" customWidth="1"/>
    <col min="7" max="7" width="9" customWidth="1"/>
    <col min="8" max="10" width="9" hidden="1" customWidth="1"/>
    <col min="11" max="11" width="0" hidden="1" customWidth="1"/>
    <col min="13" max="13" width="24.625" customWidth="1"/>
    <col min="14" max="14" width="4.5" customWidth="1"/>
    <col min="15" max="15" width="6" customWidth="1"/>
    <col min="16" max="17" width="9" customWidth="1"/>
    <col min="18" max="18" width="10" customWidth="1"/>
    <col min="20" max="20" width="24.625" customWidth="1"/>
    <col min="23" max="25" width="10.875" customWidth="1"/>
  </cols>
  <sheetData>
    <row r="1" spans="1:26">
      <c r="A1" s="7" t="s">
        <v>58</v>
      </c>
      <c r="N1" t="s">
        <v>40</v>
      </c>
      <c r="U1" t="s">
        <v>107</v>
      </c>
      <c r="X1" t="s">
        <v>121</v>
      </c>
    </row>
    <row r="2" spans="1:26">
      <c r="A2" t="s">
        <v>39</v>
      </c>
      <c r="N2" t="s">
        <v>63</v>
      </c>
      <c r="U2" s="1" t="s">
        <v>108</v>
      </c>
      <c r="X2" s="1" t="s">
        <v>26</v>
      </c>
    </row>
    <row r="3" spans="1:26">
      <c r="A3" s="7"/>
      <c r="F3" s="50" t="s">
        <v>27</v>
      </c>
      <c r="N3" s="69" t="s">
        <v>64</v>
      </c>
      <c r="U3" s="128" t="s">
        <v>109</v>
      </c>
      <c r="X3" s="128" t="s">
        <v>110</v>
      </c>
    </row>
    <row r="4" spans="1:26">
      <c r="A4" s="27" t="s">
        <v>51</v>
      </c>
      <c r="F4" s="9" t="s">
        <v>26</v>
      </c>
      <c r="M4" s="140" t="s">
        <v>62</v>
      </c>
      <c r="N4" s="141"/>
      <c r="O4" s="141"/>
      <c r="P4" s="141"/>
      <c r="Q4" s="141"/>
      <c r="R4" s="142"/>
    </row>
    <row r="5" spans="1:26">
      <c r="A5" s="2" t="s">
        <v>30</v>
      </c>
      <c r="B5" s="2" t="s">
        <v>31</v>
      </c>
      <c r="C5" s="2" t="s">
        <v>24</v>
      </c>
      <c r="D5" s="33" t="s">
        <v>23</v>
      </c>
      <c r="E5" s="2" t="s">
        <v>21</v>
      </c>
      <c r="F5" s="2" t="s">
        <v>22</v>
      </c>
      <c r="G5" s="32" t="s">
        <v>25</v>
      </c>
      <c r="H5" t="s">
        <v>36</v>
      </c>
      <c r="I5" t="s">
        <v>37</v>
      </c>
      <c r="J5" s="2" t="s">
        <v>38</v>
      </c>
      <c r="M5" s="2" t="s">
        <v>30</v>
      </c>
      <c r="N5" s="2" t="s">
        <v>31</v>
      </c>
      <c r="O5" s="2" t="s">
        <v>24</v>
      </c>
      <c r="P5" s="65" t="s">
        <v>23</v>
      </c>
      <c r="Q5" s="2" t="s">
        <v>21</v>
      </c>
      <c r="R5" s="2" t="s">
        <v>22</v>
      </c>
      <c r="T5" s="140" t="s">
        <v>84</v>
      </c>
      <c r="U5" s="141"/>
      <c r="V5" s="141"/>
      <c r="W5" s="141"/>
      <c r="X5" s="141"/>
      <c r="Y5" s="141"/>
      <c r="Z5" s="142"/>
    </row>
    <row r="6" spans="1:26">
      <c r="A6" s="34"/>
      <c r="B6" s="35"/>
      <c r="C6" s="36"/>
      <c r="D6" s="37"/>
      <c r="E6" s="37"/>
      <c r="F6" s="36"/>
      <c r="G6" s="129" t="str">
        <f t="shared" ref="G6:G8" si="0">IF(COUNTA(A6:F6)&lt;&gt;6,"",ROUND(D6*4+E6*9+F6*4,0))</f>
        <v/>
      </c>
      <c r="H6" t="str">
        <f t="shared" ref="H6:H69" si="1">IF(A6="","",A6)</f>
        <v/>
      </c>
      <c r="I6" t="e">
        <f t="array" ref="I6">IF(ROW(I1)&gt;COUNTA(H$6:H$505),"",INDEX(H:H,SMALL(IF(H$6:H$505&lt;&gt;"",ROW(H$6:H$505),""),ROW(I1))))</f>
        <v>#NUM!</v>
      </c>
      <c r="J6" t="str">
        <f t="shared" ref="J6:J69" si="2">IF(ISERROR(I6),"",I6)</f>
        <v/>
      </c>
      <c r="M6" s="66"/>
      <c r="N6" s="66"/>
      <c r="O6" s="68"/>
      <c r="P6" s="67"/>
      <c r="Q6" s="67"/>
      <c r="R6" s="68"/>
      <c r="T6" s="7" t="s">
        <v>82</v>
      </c>
    </row>
    <row r="7" spans="1:26" ht="13.5" customHeight="1">
      <c r="A7" s="34"/>
      <c r="B7" s="35"/>
      <c r="C7" s="36"/>
      <c r="D7" s="37"/>
      <c r="E7" s="37"/>
      <c r="F7" s="36"/>
      <c r="G7" s="130" t="str">
        <f t="shared" si="0"/>
        <v/>
      </c>
      <c r="H7" t="str">
        <f t="shared" si="1"/>
        <v/>
      </c>
      <c r="I7" t="e">
        <f t="array" ref="I7">IF(ROW(I2)&gt;COUNTA(H$6:H$505),"",INDEX(H:H,SMALL(IF(H$6:H$505&lt;&gt;"",ROW(H$6:H$505),""),ROW(I2))))</f>
        <v>#NUM!</v>
      </c>
      <c r="J7" t="str">
        <f t="shared" si="2"/>
        <v/>
      </c>
      <c r="M7" s="35"/>
      <c r="N7" s="35"/>
      <c r="O7" s="36"/>
      <c r="P7" s="37"/>
      <c r="Q7" s="37"/>
      <c r="R7" s="36"/>
      <c r="T7" s="150" t="s">
        <v>80</v>
      </c>
      <c r="U7" s="146"/>
      <c r="V7" s="147"/>
      <c r="W7" s="143" t="s">
        <v>42</v>
      </c>
      <c r="X7" s="144"/>
      <c r="Y7" s="144"/>
      <c r="Z7" s="145"/>
    </row>
    <row r="8" spans="1:26" ht="13.5" customHeight="1">
      <c r="A8" s="34"/>
      <c r="B8" s="35"/>
      <c r="C8" s="36"/>
      <c r="D8" s="37"/>
      <c r="E8" s="37"/>
      <c r="F8" s="36"/>
      <c r="G8" s="130" t="str">
        <f t="shared" si="0"/>
        <v/>
      </c>
      <c r="H8" t="str">
        <f t="shared" si="1"/>
        <v/>
      </c>
      <c r="I8" t="e">
        <f t="array" ref="I8">IF(ROW(I3)&gt;COUNTA(H$6:H$505),"",INDEX(H:H,SMALL(IF(H$6:H$505&lt;&gt;"",ROW(H$6:H$505),""),ROW(I3))))</f>
        <v>#NUM!</v>
      </c>
      <c r="J8" t="str">
        <f t="shared" si="2"/>
        <v/>
      </c>
      <c r="M8" s="35"/>
      <c r="N8" s="35"/>
      <c r="O8" s="36"/>
      <c r="P8" s="37"/>
      <c r="Q8" s="37"/>
      <c r="R8" s="36"/>
      <c r="T8" s="151"/>
      <c r="U8" s="148"/>
      <c r="V8" s="149"/>
      <c r="W8" s="76" t="str">
        <f>IF(SUM(W10:Y38)=0,"",SUM(W10:W38)&amp;"g "&amp;"("&amp;ROUND(SUM(W10:W38)*100/(SUM(W10:W38)+SUM(X10:X38)+SUM(Y10:Y38)),0)&amp;"%)")</f>
        <v/>
      </c>
      <c r="X8" s="77" t="str">
        <f>IF(SUM(W10:Y38)=0,"",SUM(X10:X38)&amp;"g "&amp;"("&amp;ROUND(SUM(X10:X38)*100/(SUM(W10:W38)+SUM(X10:X38)+SUM(Y10:Y38)),0)&amp;"%)")</f>
        <v/>
      </c>
      <c r="Y8" s="78" t="str">
        <f>IF(SUM(W10:Y38)=0,"",SUM(Y10:Y38)&amp;"g "&amp;"("&amp;ROUND(SUM(Y10:Y38)*100/(SUM(W10:W38)+SUM(X10:X38)+SUM(Y10:Y38)),0)&amp;"%)")</f>
        <v/>
      </c>
      <c r="Z8" s="79" t="str">
        <f>IF(SUM(W10:Y38)=0,"",SUM(Z10:Z38))</f>
        <v/>
      </c>
    </row>
    <row r="9" spans="1:26">
      <c r="A9" s="34"/>
      <c r="B9" s="35"/>
      <c r="C9" s="36"/>
      <c r="D9" s="37"/>
      <c r="E9" s="37"/>
      <c r="F9" s="36"/>
      <c r="G9" s="130" t="str">
        <f t="shared" ref="G9:G67" si="3">IF(COUNTA(A9:F9)&lt;&gt;6,"",ROUND(D9*4+E9*9+F9*4,2))</f>
        <v/>
      </c>
      <c r="H9" t="str">
        <f t="shared" si="1"/>
        <v/>
      </c>
      <c r="I9" t="e">
        <f t="array" ref="I9">IF(ROW(I4)&gt;COUNTA(H$6:H$505),"",INDEX(H:H,SMALL(IF(H$6:H$505&lt;&gt;"",ROW(H$6:H$505),""),ROW(I4))))</f>
        <v>#NUM!</v>
      </c>
      <c r="J9" t="str">
        <f t="shared" si="2"/>
        <v/>
      </c>
      <c r="M9" s="35"/>
      <c r="N9" s="35"/>
      <c r="O9" s="36"/>
      <c r="P9" s="37"/>
      <c r="Q9" s="37"/>
      <c r="R9" s="36"/>
      <c r="T9" s="139" t="s">
        <v>30</v>
      </c>
      <c r="U9" s="2" t="s">
        <v>35</v>
      </c>
      <c r="V9" s="6" t="s">
        <v>24</v>
      </c>
      <c r="W9" s="83" t="s">
        <v>86</v>
      </c>
      <c r="X9" s="28" t="s">
        <v>87</v>
      </c>
      <c r="Y9" s="84" t="s">
        <v>88</v>
      </c>
      <c r="Z9" s="6" t="s">
        <v>25</v>
      </c>
    </row>
    <row r="10" spans="1:26">
      <c r="A10" s="38"/>
      <c r="B10" s="35"/>
      <c r="C10" s="36"/>
      <c r="D10" s="37"/>
      <c r="E10" s="37"/>
      <c r="F10" s="36"/>
      <c r="G10" s="130" t="str">
        <f t="shared" si="3"/>
        <v/>
      </c>
      <c r="H10" t="str">
        <f t="shared" si="1"/>
        <v/>
      </c>
      <c r="I10" t="e">
        <f t="array" ref="I10">IF(ROW(I5)&gt;COUNTA(H$6:H$505),"",INDEX(H:H,SMALL(IF(H$6:H$505&lt;&gt;"",ROW(H$6:H$505),""),ROW(I5))))</f>
        <v>#NUM!</v>
      </c>
      <c r="J10" t="str">
        <f t="shared" si="2"/>
        <v/>
      </c>
      <c r="M10" s="35"/>
      <c r="N10" s="35"/>
      <c r="O10" s="36"/>
      <c r="P10" s="37"/>
      <c r="Q10" s="37"/>
      <c r="R10" s="36"/>
      <c r="T10" s="136"/>
      <c r="U10" s="49"/>
      <c r="V10" s="23" t="str">
        <f>IF(T10="","",VLOOKUP(T10,食材リスト!$A$6:$H$505,3,FALSE))</f>
        <v/>
      </c>
      <c r="W10" s="17" t="str">
        <f>IF(COUNTA(T10:U10)&lt;&gt;2,"",ROUND(VLOOKUP(T10,食材リスト!$A$6:$H$505,4,FALSE)*U10/VLOOKUP(T10,食材リスト!$A$6:$H$505,2,FALSE),1))</f>
        <v/>
      </c>
      <c r="X10" s="29" t="str">
        <f>IF(COUNTA(T10:U10)&lt;&gt;2,"",ROUND(VLOOKUP(T10,食材リスト!$A$6:$H$505,5,FALSE)*U10/VLOOKUP(T10,食材リスト!$A$6:$H$505,2,FALSE),1))</f>
        <v/>
      </c>
      <c r="Y10" s="18" t="str">
        <f>IF(COUNTA(T10:U10)&lt;&gt;2,"",ROUND(VLOOKUP(T10,食材リスト!$A$6:$H$505,6,FALSE)*U10/VLOOKUP(T10,食材リスト!$A$6:$H$505,2,FALSE),1))</f>
        <v/>
      </c>
      <c r="Z10" s="24" t="str">
        <f>IF(COUNTA(T10:U10)&lt;&gt;2,"",ROUND(VLOOKUP(T10,食材リスト!$A$6:$H$505,7,FALSE)*U10/VLOOKUP(T10,食材リスト!$A$6:$H$505,2,FALSE),0))</f>
        <v/>
      </c>
    </row>
    <row r="11" spans="1:26">
      <c r="A11" s="34"/>
      <c r="B11" s="35"/>
      <c r="C11" s="36"/>
      <c r="D11" s="37"/>
      <c r="E11" s="37"/>
      <c r="F11" s="36"/>
      <c r="G11" s="130" t="str">
        <f t="shared" si="3"/>
        <v/>
      </c>
      <c r="H11" t="str">
        <f t="shared" si="1"/>
        <v/>
      </c>
      <c r="I11" t="e">
        <f t="array" ref="I11">IF(ROW(I6)&gt;COUNTA(H$6:H$505),"",INDEX(H:H,SMALL(IF(H$6:H$505&lt;&gt;"",ROW(H$6:H$505),""),ROW(I6))))</f>
        <v>#NUM!</v>
      </c>
      <c r="J11" t="str">
        <f t="shared" si="2"/>
        <v/>
      </c>
      <c r="M11" s="35"/>
      <c r="N11" s="35"/>
      <c r="O11" s="36"/>
      <c r="P11" s="37"/>
      <c r="Q11" s="37"/>
      <c r="R11" s="36"/>
      <c r="T11" s="136"/>
      <c r="U11" s="34"/>
      <c r="V11" s="12" t="str">
        <f>IF(T11="","",VLOOKUP(T11,食材リスト!$A$6:$H$505,3,FALSE))</f>
        <v/>
      </c>
      <c r="W11" s="19" t="str">
        <f>IF(COUNTA(T11:U11)&lt;&gt;2,"",ROUND(VLOOKUP(T11,食材リスト!$A$6:$H$505,4,FALSE)*U11/VLOOKUP(T11,食材リスト!$A$6:$H$505,2,FALSE),1))</f>
        <v/>
      </c>
      <c r="X11" s="30" t="str">
        <f>IF(COUNTA(T11:U11)&lt;&gt;2,"",ROUND(VLOOKUP(T11,食材リスト!$A$6:$H$505,5,FALSE)*U11/VLOOKUP(T11,食材リスト!$A$6:$H$505,2,FALSE),1))</f>
        <v/>
      </c>
      <c r="Y11" s="20" t="str">
        <f>IF(COUNTA(T11:U11)&lt;&gt;2,"",ROUND(VLOOKUP(T11,食材リスト!$A$6:$H$505,6,FALSE)*U11/VLOOKUP(T11,食材リスト!$A$6:$H$505,2,FALSE),1))</f>
        <v/>
      </c>
      <c r="Z11" s="25" t="str">
        <f>IF(COUNTA(T11:U11)&lt;&gt;2,"",ROUND(VLOOKUP(T11,食材リスト!$A$6:$H$505,7,FALSE)*U11/VLOOKUP(T11,食材リスト!$A$6:$H$505,2,FALSE),0))</f>
        <v/>
      </c>
    </row>
    <row r="12" spans="1:26">
      <c r="A12" s="34"/>
      <c r="B12" s="35"/>
      <c r="C12" s="36"/>
      <c r="D12" s="37"/>
      <c r="E12" s="37"/>
      <c r="F12" s="36"/>
      <c r="G12" s="130" t="str">
        <f t="shared" si="3"/>
        <v/>
      </c>
      <c r="H12" t="str">
        <f t="shared" si="1"/>
        <v/>
      </c>
      <c r="I12" t="e">
        <f t="array" ref="I12">IF(ROW(I7)&gt;COUNTA(H$6:H$505),"",INDEX(H:H,SMALL(IF(H$6:H$505&lt;&gt;"",ROW(H$6:H$505),""),ROW(I7))))</f>
        <v>#NUM!</v>
      </c>
      <c r="J12" t="str">
        <f t="shared" si="2"/>
        <v/>
      </c>
      <c r="M12" s="35"/>
      <c r="N12" s="35"/>
      <c r="O12" s="36"/>
      <c r="P12" s="37"/>
      <c r="Q12" s="37"/>
      <c r="R12" s="36"/>
      <c r="T12" s="136"/>
      <c r="U12" s="34"/>
      <c r="V12" s="12" t="str">
        <f>IF(T12="","",VLOOKUP(T12,食材リスト!$A$6:$H$505,3,FALSE))</f>
        <v/>
      </c>
      <c r="W12" s="19" t="str">
        <f>IF(COUNTA(T12:U12)&lt;&gt;2,"",ROUND(VLOOKUP(T12,食材リスト!$A$6:$H$505,4,FALSE)*U12/VLOOKUP(T12,食材リスト!$A$6:$H$505,2,FALSE),1))</f>
        <v/>
      </c>
      <c r="X12" s="30" t="str">
        <f>IF(COUNTA(T12:U12)&lt;&gt;2,"",ROUND(VLOOKUP(T12,食材リスト!$A$6:$H$505,5,FALSE)*U12/VLOOKUP(T12,食材リスト!$A$6:$H$505,2,FALSE),1))</f>
        <v/>
      </c>
      <c r="Y12" s="20" t="str">
        <f>IF(COUNTA(T12:U12)&lt;&gt;2,"",ROUND(VLOOKUP(T12,食材リスト!$A$6:$H$505,6,FALSE)*U12/VLOOKUP(T12,食材リスト!$A$6:$H$505,2,FALSE),1))</f>
        <v/>
      </c>
      <c r="Z12" s="25" t="str">
        <f>IF(COUNTA(T12:U12)&lt;&gt;2,"",ROUND(VLOOKUP(T12,食材リスト!$A$6:$H$505,7,FALSE)*U12/VLOOKUP(T12,食材リスト!$A$6:$H$505,2,FALSE),0))</f>
        <v/>
      </c>
    </row>
    <row r="13" spans="1:26">
      <c r="A13" s="34"/>
      <c r="B13" s="35"/>
      <c r="C13" s="36"/>
      <c r="D13" s="37"/>
      <c r="E13" s="37"/>
      <c r="F13" s="36"/>
      <c r="G13" s="130" t="str">
        <f t="shared" si="3"/>
        <v/>
      </c>
      <c r="H13" t="str">
        <f t="shared" si="1"/>
        <v/>
      </c>
      <c r="I13" t="e">
        <f t="array" ref="I13">IF(ROW(I8)&gt;COUNTA(H$6:H$505),"",INDEX(H:H,SMALL(IF(H$6:H$505&lt;&gt;"",ROW(H$6:H$505),""),ROW(I8))))</f>
        <v>#NUM!</v>
      </c>
      <c r="J13" t="str">
        <f t="shared" si="2"/>
        <v/>
      </c>
      <c r="M13" s="35"/>
      <c r="N13" s="35"/>
      <c r="O13" s="36"/>
      <c r="P13" s="37"/>
      <c r="Q13" s="37"/>
      <c r="R13" s="36"/>
      <c r="T13" s="136"/>
      <c r="U13" s="34"/>
      <c r="V13" s="12" t="str">
        <f>IF(T13="","",VLOOKUP(T13,食材リスト!$A$6:$H$505,3,FALSE))</f>
        <v/>
      </c>
      <c r="W13" s="19" t="str">
        <f>IF(COUNTA(T13:U13)&lt;&gt;2,"",ROUND(VLOOKUP(T13,食材リスト!$A$6:$H$505,4,FALSE)*U13/VLOOKUP(T13,食材リスト!$A$6:$H$505,2,FALSE),1))</f>
        <v/>
      </c>
      <c r="X13" s="30" t="str">
        <f>IF(COUNTA(T13:U13)&lt;&gt;2,"",ROUND(VLOOKUP(T13,食材リスト!$A$6:$H$505,5,FALSE)*U13/VLOOKUP(T13,食材リスト!$A$6:$H$505,2,FALSE),1))</f>
        <v/>
      </c>
      <c r="Y13" s="20" t="str">
        <f>IF(COUNTA(T13:U13)&lt;&gt;2,"",ROUND(VLOOKUP(T13,食材リスト!$A$6:$H$505,6,FALSE)*U13/VLOOKUP(T13,食材リスト!$A$6:$H$505,2,FALSE),1))</f>
        <v/>
      </c>
      <c r="Z13" s="25" t="str">
        <f>IF(COUNTA(T13:U13)&lt;&gt;2,"",ROUND(VLOOKUP(T13,食材リスト!$A$6:$H$505,7,FALSE)*U13/VLOOKUP(T13,食材リスト!$A$6:$H$505,2,FALSE),0))</f>
        <v/>
      </c>
    </row>
    <row r="14" spans="1:26">
      <c r="A14" s="34"/>
      <c r="B14" s="35"/>
      <c r="C14" s="36"/>
      <c r="D14" s="37"/>
      <c r="E14" s="37"/>
      <c r="F14" s="36"/>
      <c r="G14" s="130" t="str">
        <f t="shared" si="3"/>
        <v/>
      </c>
      <c r="H14" t="str">
        <f t="shared" si="1"/>
        <v/>
      </c>
      <c r="I14" t="e">
        <f t="array" ref="I14">IF(ROW(I9)&gt;COUNTA(H$6:H$505),"",INDEX(H:H,SMALL(IF(H$6:H$505&lt;&gt;"",ROW(H$6:H$505),""),ROW(I9))))</f>
        <v>#NUM!</v>
      </c>
      <c r="J14" t="str">
        <f t="shared" si="2"/>
        <v/>
      </c>
      <c r="M14" s="35"/>
      <c r="N14" s="35"/>
      <c r="O14" s="36"/>
      <c r="P14" s="37"/>
      <c r="Q14" s="37"/>
      <c r="R14" s="36"/>
      <c r="T14" s="136"/>
      <c r="U14" s="34"/>
      <c r="V14" s="12" t="str">
        <f>IF(T14="","",VLOOKUP(T14,食材リスト!$A$6:$H$505,3,FALSE))</f>
        <v/>
      </c>
      <c r="W14" s="19" t="str">
        <f>IF(COUNTA(T14:U14)&lt;&gt;2,"",ROUND(VLOOKUP(T14,食材リスト!$A$6:$H$505,4,FALSE)*U14/VLOOKUP(T14,食材リスト!$A$6:$H$505,2,FALSE),1))</f>
        <v/>
      </c>
      <c r="X14" s="30" t="str">
        <f>IF(COUNTA(T14:U14)&lt;&gt;2,"",ROUND(VLOOKUP(T14,食材リスト!$A$6:$H$505,5,FALSE)*U14/VLOOKUP(T14,食材リスト!$A$6:$H$505,2,FALSE),1))</f>
        <v/>
      </c>
      <c r="Y14" s="20" t="str">
        <f>IF(COUNTA(T14:U14)&lt;&gt;2,"",ROUND(VLOOKUP(T14,食材リスト!$A$6:$H$505,6,FALSE)*U14/VLOOKUP(T14,食材リスト!$A$6:$H$505,2,FALSE),1))</f>
        <v/>
      </c>
      <c r="Z14" s="25" t="str">
        <f>IF(COUNTA(T14:U14)&lt;&gt;2,"",ROUND(VLOOKUP(T14,食材リスト!$A$6:$H$505,7,FALSE)*U14/VLOOKUP(T14,食材リスト!$A$6:$H$505,2,FALSE),0))</f>
        <v/>
      </c>
    </row>
    <row r="15" spans="1:26">
      <c r="A15" s="34"/>
      <c r="B15" s="35"/>
      <c r="C15" s="36"/>
      <c r="D15" s="37"/>
      <c r="E15" s="37"/>
      <c r="F15" s="36"/>
      <c r="G15" s="130" t="str">
        <f t="shared" si="3"/>
        <v/>
      </c>
      <c r="H15" t="str">
        <f t="shared" si="1"/>
        <v/>
      </c>
      <c r="I15" t="e">
        <f t="array" ref="I15">IF(ROW(I10)&gt;COUNTA(H$6:H$505),"",INDEX(H:H,SMALL(IF(H$6:H$505&lt;&gt;"",ROW(H$6:H$505),""),ROW(I10))))</f>
        <v>#NUM!</v>
      </c>
      <c r="J15" t="str">
        <f t="shared" si="2"/>
        <v/>
      </c>
      <c r="M15" s="35"/>
      <c r="N15" s="35"/>
      <c r="O15" s="36"/>
      <c r="P15" s="37"/>
      <c r="Q15" s="37"/>
      <c r="R15" s="36"/>
      <c r="T15" s="136"/>
      <c r="U15" s="34"/>
      <c r="V15" s="12" t="str">
        <f>IF(T15="","",VLOOKUP(T15,食材リスト!$A$6:$H$505,3,FALSE))</f>
        <v/>
      </c>
      <c r="W15" s="19" t="str">
        <f>IF(COUNTA(T15:U15)&lt;&gt;2,"",ROUND(VLOOKUP(T15,食材リスト!$A$6:$H$505,4,FALSE)*U15/VLOOKUP(T15,食材リスト!$A$6:$H$505,2,FALSE),1))</f>
        <v/>
      </c>
      <c r="X15" s="30" t="str">
        <f>IF(COUNTA(T15:U15)&lt;&gt;2,"",ROUND(VLOOKUP(T15,食材リスト!$A$6:$H$505,5,FALSE)*U15/VLOOKUP(T15,食材リスト!$A$6:$H$505,2,FALSE),1))</f>
        <v/>
      </c>
      <c r="Y15" s="20" t="str">
        <f>IF(COUNTA(T15:U15)&lt;&gt;2,"",ROUND(VLOOKUP(T15,食材リスト!$A$6:$H$505,6,FALSE)*U15/VLOOKUP(T15,食材リスト!$A$6:$H$505,2,FALSE),1))</f>
        <v/>
      </c>
      <c r="Z15" s="25" t="str">
        <f>IF(COUNTA(T15:U15)&lt;&gt;2,"",ROUND(VLOOKUP(T15,食材リスト!$A$6:$H$505,7,FALSE)*U15/VLOOKUP(T15,食材リスト!$A$6:$H$505,2,FALSE),0))</f>
        <v/>
      </c>
    </row>
    <row r="16" spans="1:26">
      <c r="A16" s="34"/>
      <c r="B16" s="35"/>
      <c r="C16" s="36"/>
      <c r="D16" s="37"/>
      <c r="E16" s="37"/>
      <c r="F16" s="36"/>
      <c r="G16" s="130" t="str">
        <f t="shared" si="3"/>
        <v/>
      </c>
      <c r="H16" t="str">
        <f t="shared" si="1"/>
        <v/>
      </c>
      <c r="I16" t="e">
        <f t="array" ref="I16">IF(ROW(I11)&gt;COUNTA(H$6:H$505),"",INDEX(H:H,SMALL(IF(H$6:H$505&lt;&gt;"",ROW(H$6:H$505),""),ROW(I11))))</f>
        <v>#NUM!</v>
      </c>
      <c r="J16" t="str">
        <f t="shared" si="2"/>
        <v/>
      </c>
      <c r="M16" s="35"/>
      <c r="N16" s="35"/>
      <c r="O16" s="36"/>
      <c r="P16" s="37"/>
      <c r="Q16" s="37"/>
      <c r="R16" s="36"/>
      <c r="T16" s="136"/>
      <c r="U16" s="34"/>
      <c r="V16" s="12" t="str">
        <f>IF(T16="","",VLOOKUP(T16,食材リスト!$A$6:$H$505,3,FALSE))</f>
        <v/>
      </c>
      <c r="W16" s="19" t="str">
        <f>IF(COUNTA(T16:U16)&lt;&gt;2,"",ROUND(VLOOKUP(T16,食材リスト!$A$6:$H$505,4,FALSE)*U16/VLOOKUP(T16,食材リスト!$A$6:$H$505,2,FALSE),1))</f>
        <v/>
      </c>
      <c r="X16" s="30" t="str">
        <f>IF(COUNTA(T16:U16)&lt;&gt;2,"",ROUND(VLOOKUP(T16,食材リスト!$A$6:$H$505,5,FALSE)*U16/VLOOKUP(T16,食材リスト!$A$6:$H$505,2,FALSE),1))</f>
        <v/>
      </c>
      <c r="Y16" s="20" t="str">
        <f>IF(COUNTA(T16:U16)&lt;&gt;2,"",ROUND(VLOOKUP(T16,食材リスト!$A$6:$H$505,6,FALSE)*U16/VLOOKUP(T16,食材リスト!$A$6:$H$505,2,FALSE),1))</f>
        <v/>
      </c>
      <c r="Z16" s="25" t="str">
        <f>IF(COUNTA(T16:U16)&lt;&gt;2,"",ROUND(VLOOKUP(T16,食材リスト!$A$6:$H$505,7,FALSE)*U16/VLOOKUP(T16,食材リスト!$A$6:$H$505,2,FALSE),0))</f>
        <v/>
      </c>
    </row>
    <row r="17" spans="1:26">
      <c r="A17" s="34"/>
      <c r="B17" s="35"/>
      <c r="C17" s="36"/>
      <c r="D17" s="37"/>
      <c r="E17" s="37"/>
      <c r="F17" s="36"/>
      <c r="G17" s="130" t="str">
        <f t="shared" si="3"/>
        <v/>
      </c>
      <c r="H17" t="str">
        <f t="shared" si="1"/>
        <v/>
      </c>
      <c r="I17" t="e">
        <f t="array" ref="I17">IF(ROW(I12)&gt;COUNTA(H$6:H$505),"",INDEX(H:H,SMALL(IF(H$6:H$505&lt;&gt;"",ROW(H$6:H$505),""),ROW(I12))))</f>
        <v>#NUM!</v>
      </c>
      <c r="J17" t="str">
        <f t="shared" si="2"/>
        <v/>
      </c>
      <c r="M17" s="35"/>
      <c r="N17" s="35"/>
      <c r="O17" s="36"/>
      <c r="P17" s="37"/>
      <c r="Q17" s="37"/>
      <c r="R17" s="36"/>
      <c r="T17" s="136"/>
      <c r="U17" s="34"/>
      <c r="V17" s="12"/>
      <c r="W17" s="19" t="str">
        <f>IF(COUNTA(T17:U17)&lt;&gt;2,"",ROUND(VLOOKUP(T17,食材リスト!$A$6:$H$505,4,FALSE)*U17/VLOOKUP(T17,食材リスト!$A$6:$H$505,2,FALSE),1))</f>
        <v/>
      </c>
      <c r="X17" s="30" t="str">
        <f>IF(COUNTA(T17:U17)&lt;&gt;2,"",ROUND(VLOOKUP(T17,食材リスト!$A$6:$H$505,5,FALSE)*U17/VLOOKUP(T17,食材リスト!$A$6:$H$505,2,FALSE),1))</f>
        <v/>
      </c>
      <c r="Y17" s="20" t="str">
        <f>IF(COUNTA(T17:U17)&lt;&gt;2,"",ROUND(VLOOKUP(T17,食材リスト!$A$6:$H$505,6,FALSE)*U17/VLOOKUP(T17,食材リスト!$A$6:$H$505,2,FALSE),1))</f>
        <v/>
      </c>
      <c r="Z17" s="25" t="str">
        <f>IF(COUNTA(T17:U17)&lt;&gt;2,"",ROUND(VLOOKUP(T17,食材リスト!$A$6:$H$505,7,FALSE)*U17/VLOOKUP(T17,食材リスト!$A$6:$H$505,2,FALSE),0))</f>
        <v/>
      </c>
    </row>
    <row r="18" spans="1:26">
      <c r="A18" s="34"/>
      <c r="B18" s="35"/>
      <c r="C18" s="36"/>
      <c r="D18" s="37"/>
      <c r="E18" s="37"/>
      <c r="F18" s="36"/>
      <c r="G18" s="130" t="str">
        <f t="shared" si="3"/>
        <v/>
      </c>
      <c r="H18" t="str">
        <f t="shared" si="1"/>
        <v/>
      </c>
      <c r="I18" t="e">
        <f t="array" ref="I18">IF(ROW(I13)&gt;COUNTA(H$6:H$505),"",INDEX(H:H,SMALL(IF(H$6:H$505&lt;&gt;"",ROW(H$6:H$505),""),ROW(I13))))</f>
        <v>#NUM!</v>
      </c>
      <c r="J18" t="str">
        <f t="shared" si="2"/>
        <v/>
      </c>
      <c r="M18" s="35"/>
      <c r="N18" s="35"/>
      <c r="O18" s="36"/>
      <c r="P18" s="37"/>
      <c r="Q18" s="37"/>
      <c r="R18" s="36"/>
      <c r="T18" s="136"/>
      <c r="U18" s="34"/>
      <c r="V18" s="12"/>
      <c r="W18" s="19" t="str">
        <f>IF(COUNTA(T18:U18)&lt;&gt;2,"",ROUND(VLOOKUP(T18,食材リスト!$A$6:$H$505,4,FALSE)*U18/VLOOKUP(T18,食材リスト!$A$6:$H$505,2,FALSE),1))</f>
        <v/>
      </c>
      <c r="X18" s="30" t="str">
        <f>IF(COUNTA(T18:U18)&lt;&gt;2,"",ROUND(VLOOKUP(T18,食材リスト!$A$6:$H$505,5,FALSE)*U18/VLOOKUP(T18,食材リスト!$A$6:$H$505,2,FALSE),1))</f>
        <v/>
      </c>
      <c r="Y18" s="20" t="str">
        <f>IF(COUNTA(T18:U18)&lt;&gt;2,"",ROUND(VLOOKUP(T18,食材リスト!$A$6:$H$505,6,FALSE)*U18/VLOOKUP(T18,食材リスト!$A$6:$H$505,2,FALSE),1))</f>
        <v/>
      </c>
      <c r="Z18" s="25" t="str">
        <f>IF(COUNTA(T18:U18)&lt;&gt;2,"",ROUND(VLOOKUP(T18,食材リスト!$A$6:$H$505,7,FALSE)*U18/VLOOKUP(T18,食材リスト!$A$6:$H$505,2,FALSE),0))</f>
        <v/>
      </c>
    </row>
    <row r="19" spans="1:26">
      <c r="A19" s="34"/>
      <c r="B19" s="35"/>
      <c r="C19" s="36"/>
      <c r="D19" s="37"/>
      <c r="E19" s="37"/>
      <c r="F19" s="36"/>
      <c r="G19" s="130" t="str">
        <f t="shared" si="3"/>
        <v/>
      </c>
      <c r="H19" t="str">
        <f t="shared" si="1"/>
        <v/>
      </c>
      <c r="I19" t="e">
        <f t="array" ref="I19">IF(ROW(I14)&gt;COUNTA(H$6:H$505),"",INDEX(H:H,SMALL(IF(H$6:H$505&lt;&gt;"",ROW(H$6:H$505),""),ROW(I14))))</f>
        <v>#NUM!</v>
      </c>
      <c r="J19" t="str">
        <f t="shared" si="2"/>
        <v/>
      </c>
      <c r="M19" s="35"/>
      <c r="N19" s="35"/>
      <c r="O19" s="36"/>
      <c r="P19" s="37"/>
      <c r="Q19" s="37"/>
      <c r="R19" s="36"/>
      <c r="T19" s="136"/>
      <c r="U19" s="34"/>
      <c r="V19" s="12"/>
      <c r="W19" s="19" t="str">
        <f>IF(COUNTA(T19:U19)&lt;&gt;2,"",ROUND(VLOOKUP(T19,食材リスト!$A$6:$H$505,4,FALSE)*U19/VLOOKUP(T19,食材リスト!$A$6:$H$505,2,FALSE),1))</f>
        <v/>
      </c>
      <c r="X19" s="30" t="str">
        <f>IF(COUNTA(T19:U19)&lt;&gt;2,"",ROUND(VLOOKUP(T19,食材リスト!$A$6:$H$505,5,FALSE)*U19/VLOOKUP(T19,食材リスト!$A$6:$H$505,2,FALSE),1))</f>
        <v/>
      </c>
      <c r="Y19" s="20" t="str">
        <f>IF(COUNTA(T19:U19)&lt;&gt;2,"",ROUND(VLOOKUP(T19,食材リスト!$A$6:$H$505,6,FALSE)*U19/VLOOKUP(T19,食材リスト!$A$6:$H$505,2,FALSE),1))</f>
        <v/>
      </c>
      <c r="Z19" s="25" t="str">
        <f>IF(COUNTA(T19:U19)&lt;&gt;2,"",ROUND(VLOOKUP(T19,食材リスト!$A$6:$H$505,7,FALSE)*U19/VLOOKUP(T19,食材リスト!$A$6:$H$505,2,FALSE),0))</f>
        <v/>
      </c>
    </row>
    <row r="20" spans="1:26">
      <c r="A20" s="34"/>
      <c r="B20" s="35"/>
      <c r="C20" s="36"/>
      <c r="D20" s="37"/>
      <c r="E20" s="37"/>
      <c r="F20" s="36"/>
      <c r="G20" s="130" t="str">
        <f t="shared" si="3"/>
        <v/>
      </c>
      <c r="H20" t="str">
        <f t="shared" si="1"/>
        <v/>
      </c>
      <c r="I20" t="e">
        <f t="array" ref="I20">IF(ROW(I15)&gt;COUNTA(H$6:H$505),"",INDEX(H:H,SMALL(IF(H$6:H$505&lt;&gt;"",ROW(H$6:H$505),""),ROW(I15))))</f>
        <v>#NUM!</v>
      </c>
      <c r="J20" t="str">
        <f t="shared" si="2"/>
        <v/>
      </c>
      <c r="M20" s="35"/>
      <c r="N20" s="35"/>
      <c r="O20" s="36"/>
      <c r="P20" s="37"/>
      <c r="Q20" s="37"/>
      <c r="R20" s="36"/>
      <c r="T20" s="136"/>
      <c r="U20" s="34"/>
      <c r="V20" s="12"/>
      <c r="W20" s="19" t="str">
        <f>IF(COUNTA(T20:U20)&lt;&gt;2,"",ROUND(VLOOKUP(T20,食材リスト!$A$6:$H$505,4,FALSE)*U20/VLOOKUP(T20,食材リスト!$A$6:$H$505,2,FALSE),1))</f>
        <v/>
      </c>
      <c r="X20" s="30" t="str">
        <f>IF(COUNTA(T20:U20)&lt;&gt;2,"",ROUND(VLOOKUP(T20,食材リスト!$A$6:$H$505,5,FALSE)*U20/VLOOKUP(T20,食材リスト!$A$6:$H$505,2,FALSE),1))</f>
        <v/>
      </c>
      <c r="Y20" s="20" t="str">
        <f>IF(COUNTA(T20:U20)&lt;&gt;2,"",ROUND(VLOOKUP(T20,食材リスト!$A$6:$H$505,6,FALSE)*U20/VLOOKUP(T20,食材リスト!$A$6:$H$505,2,FALSE),1))</f>
        <v/>
      </c>
      <c r="Z20" s="25" t="str">
        <f>IF(COUNTA(T20:U20)&lt;&gt;2,"",ROUND(VLOOKUP(T20,食材リスト!$A$6:$H$505,7,FALSE)*U20/VLOOKUP(T20,食材リスト!$A$6:$H$505,2,FALSE),0))</f>
        <v/>
      </c>
    </row>
    <row r="21" spans="1:26">
      <c r="A21" s="34"/>
      <c r="B21" s="35"/>
      <c r="C21" s="36"/>
      <c r="D21" s="37"/>
      <c r="E21" s="37"/>
      <c r="F21" s="36"/>
      <c r="G21" s="130" t="str">
        <f t="shared" si="3"/>
        <v/>
      </c>
      <c r="H21" t="str">
        <f t="shared" si="1"/>
        <v/>
      </c>
      <c r="I21" t="e">
        <f t="array" ref="I21">IF(ROW(I16)&gt;COUNTA(H$6:H$505),"",INDEX(H:H,SMALL(IF(H$6:H$505&lt;&gt;"",ROW(H$6:H$505),""),ROW(I16))))</f>
        <v>#NUM!</v>
      </c>
      <c r="J21" t="str">
        <f t="shared" si="2"/>
        <v/>
      </c>
      <c r="M21" s="35"/>
      <c r="N21" s="35"/>
      <c r="O21" s="36"/>
      <c r="P21" s="37"/>
      <c r="Q21" s="37"/>
      <c r="R21" s="36"/>
      <c r="T21" s="136"/>
      <c r="U21" s="34"/>
      <c r="V21" s="12"/>
      <c r="W21" s="19" t="str">
        <f>IF(COUNTA(T21:U21)&lt;&gt;2,"",ROUND(VLOOKUP(T21,食材リスト!$A$6:$H$505,4,FALSE)*U21/VLOOKUP(T21,食材リスト!$A$6:$H$505,2,FALSE),1))</f>
        <v/>
      </c>
      <c r="X21" s="30" t="str">
        <f>IF(COUNTA(T21:U21)&lt;&gt;2,"",ROUND(VLOOKUP(T21,食材リスト!$A$6:$H$505,5,FALSE)*U21/VLOOKUP(T21,食材リスト!$A$6:$H$505,2,FALSE),1))</f>
        <v/>
      </c>
      <c r="Y21" s="20" t="str">
        <f>IF(COUNTA(T21:U21)&lt;&gt;2,"",ROUND(VLOOKUP(T21,食材リスト!$A$6:$H$505,6,FALSE)*U21/VLOOKUP(T21,食材リスト!$A$6:$H$505,2,FALSE),1))</f>
        <v/>
      </c>
      <c r="Z21" s="25" t="str">
        <f>IF(COUNTA(T21:U21)&lt;&gt;2,"",ROUND(VLOOKUP(T21,食材リスト!$A$6:$H$505,7,FALSE)*U21/VLOOKUP(T21,食材リスト!$A$6:$H$505,2,FALSE),0))</f>
        <v/>
      </c>
    </row>
    <row r="22" spans="1:26">
      <c r="A22" s="34"/>
      <c r="B22" s="35"/>
      <c r="C22" s="36"/>
      <c r="D22" s="37"/>
      <c r="E22" s="37"/>
      <c r="F22" s="36"/>
      <c r="G22" s="130" t="str">
        <f t="shared" si="3"/>
        <v/>
      </c>
      <c r="H22" t="str">
        <f t="shared" si="1"/>
        <v/>
      </c>
      <c r="I22" t="e">
        <f t="array" ref="I22">IF(ROW(I17)&gt;COUNTA(H$6:H$505),"",INDEX(H:H,SMALL(IF(H$6:H$505&lt;&gt;"",ROW(H$6:H$505),""),ROW(I17))))</f>
        <v>#NUM!</v>
      </c>
      <c r="J22" t="str">
        <f t="shared" si="2"/>
        <v/>
      </c>
      <c r="M22" s="35"/>
      <c r="N22" s="35"/>
      <c r="O22" s="36"/>
      <c r="P22" s="37"/>
      <c r="Q22" s="37"/>
      <c r="R22" s="36"/>
      <c r="T22" s="136"/>
      <c r="U22" s="34"/>
      <c r="V22" s="12"/>
      <c r="W22" s="19" t="str">
        <f>IF(COUNTA(T22:U22)&lt;&gt;2,"",ROUND(VLOOKUP(T22,食材リスト!$A$6:$H$505,4,FALSE)*U22/VLOOKUP(T22,食材リスト!$A$6:$H$505,2,FALSE),1))</f>
        <v/>
      </c>
      <c r="X22" s="30" t="str">
        <f>IF(COUNTA(T22:U22)&lt;&gt;2,"",ROUND(VLOOKUP(T22,食材リスト!$A$6:$H$505,5,FALSE)*U22/VLOOKUP(T22,食材リスト!$A$6:$H$505,2,FALSE),1))</f>
        <v/>
      </c>
      <c r="Y22" s="20" t="str">
        <f>IF(COUNTA(T22:U22)&lt;&gt;2,"",ROUND(VLOOKUP(T22,食材リスト!$A$6:$H$505,6,FALSE)*U22/VLOOKUP(T22,食材リスト!$A$6:$H$505,2,FALSE),1))</f>
        <v/>
      </c>
      <c r="Z22" s="25" t="str">
        <f>IF(COUNTA(T22:U22)&lt;&gt;2,"",ROUND(VLOOKUP(T22,食材リスト!$A$6:$H$505,7,FALSE)*U22/VLOOKUP(T22,食材リスト!$A$6:$H$505,2,FALSE),0))</f>
        <v/>
      </c>
    </row>
    <row r="23" spans="1:26">
      <c r="A23" s="34"/>
      <c r="B23" s="35"/>
      <c r="C23" s="36"/>
      <c r="D23" s="37"/>
      <c r="E23" s="37"/>
      <c r="F23" s="36"/>
      <c r="G23" s="130" t="str">
        <f t="shared" si="3"/>
        <v/>
      </c>
      <c r="H23" t="str">
        <f t="shared" si="1"/>
        <v/>
      </c>
      <c r="I23" t="e">
        <f t="array" ref="I23">IF(ROW(I18)&gt;COUNTA(H$6:H$505),"",INDEX(H:H,SMALL(IF(H$6:H$505&lt;&gt;"",ROW(H$6:H$505),""),ROW(I18))))</f>
        <v>#NUM!</v>
      </c>
      <c r="J23" t="str">
        <f t="shared" si="2"/>
        <v/>
      </c>
      <c r="M23" s="35"/>
      <c r="N23" s="35"/>
      <c r="O23" s="36"/>
      <c r="P23" s="37"/>
      <c r="Q23" s="37"/>
      <c r="R23" s="36"/>
      <c r="T23" s="136"/>
      <c r="U23" s="34"/>
      <c r="V23" s="12"/>
      <c r="W23" s="19" t="str">
        <f>IF(COUNTA(T23:U23)&lt;&gt;2,"",ROUND(VLOOKUP(T23,食材リスト!$A$6:$H$505,4,FALSE)*U23/VLOOKUP(T23,食材リスト!$A$6:$H$505,2,FALSE),1))</f>
        <v/>
      </c>
      <c r="X23" s="30" t="str">
        <f>IF(COUNTA(T23:U23)&lt;&gt;2,"",ROUND(VLOOKUP(T23,食材リスト!$A$6:$H$505,5,FALSE)*U23/VLOOKUP(T23,食材リスト!$A$6:$H$505,2,FALSE),1))</f>
        <v/>
      </c>
      <c r="Y23" s="20" t="str">
        <f>IF(COUNTA(T23:U23)&lt;&gt;2,"",ROUND(VLOOKUP(T23,食材リスト!$A$6:$H$505,6,FALSE)*U23/VLOOKUP(T23,食材リスト!$A$6:$H$505,2,FALSE),1))</f>
        <v/>
      </c>
      <c r="Z23" s="25" t="str">
        <f>IF(COUNTA(T23:U23)&lt;&gt;2,"",ROUND(VLOOKUP(T23,食材リスト!$A$6:$H$505,7,FALSE)*U23/VLOOKUP(T23,食材リスト!$A$6:$H$505,2,FALSE),0))</f>
        <v/>
      </c>
    </row>
    <row r="24" spans="1:26">
      <c r="A24" s="34"/>
      <c r="B24" s="35"/>
      <c r="C24" s="36"/>
      <c r="D24" s="37"/>
      <c r="E24" s="37"/>
      <c r="F24" s="36"/>
      <c r="G24" s="130" t="str">
        <f t="shared" si="3"/>
        <v/>
      </c>
      <c r="H24" t="str">
        <f t="shared" si="1"/>
        <v/>
      </c>
      <c r="I24" t="e">
        <f t="array" ref="I24">IF(ROW(I19)&gt;COUNTA(H$6:H$505),"",INDEX(H:H,SMALL(IF(H$6:H$505&lt;&gt;"",ROW(H$6:H$505),""),ROW(I19))))</f>
        <v>#NUM!</v>
      </c>
      <c r="J24" t="str">
        <f t="shared" si="2"/>
        <v/>
      </c>
      <c r="M24" s="35"/>
      <c r="N24" s="35"/>
      <c r="O24" s="36"/>
      <c r="P24" s="37"/>
      <c r="Q24" s="37"/>
      <c r="R24" s="36"/>
      <c r="T24" s="136"/>
      <c r="U24" s="34"/>
      <c r="V24" s="12"/>
      <c r="W24" s="19" t="str">
        <f>IF(COUNTA(T24:U24)&lt;&gt;2,"",ROUND(VLOOKUP(T24,食材リスト!$A$6:$H$505,4,FALSE)*U24/VLOOKUP(T24,食材リスト!$A$6:$H$505,2,FALSE),1))</f>
        <v/>
      </c>
      <c r="X24" s="30" t="str">
        <f>IF(COUNTA(T24:U24)&lt;&gt;2,"",ROUND(VLOOKUP(T24,食材リスト!$A$6:$H$505,5,FALSE)*U24/VLOOKUP(T24,食材リスト!$A$6:$H$505,2,FALSE),1))</f>
        <v/>
      </c>
      <c r="Y24" s="20" t="str">
        <f>IF(COUNTA(T24:U24)&lt;&gt;2,"",ROUND(VLOOKUP(T24,食材リスト!$A$6:$H$505,6,FALSE)*U24/VLOOKUP(T24,食材リスト!$A$6:$H$505,2,FALSE),1))</f>
        <v/>
      </c>
      <c r="Z24" s="25" t="str">
        <f>IF(COUNTA(T24:U24)&lt;&gt;2,"",ROUND(VLOOKUP(T24,食材リスト!$A$6:$H$505,7,FALSE)*U24/VLOOKUP(T24,食材リスト!$A$6:$H$505,2,FALSE),0))</f>
        <v/>
      </c>
    </row>
    <row r="25" spans="1:26">
      <c r="A25" s="34"/>
      <c r="B25" s="35"/>
      <c r="C25" s="36"/>
      <c r="D25" s="37"/>
      <c r="E25" s="37"/>
      <c r="F25" s="36"/>
      <c r="G25" s="130" t="str">
        <f t="shared" si="3"/>
        <v/>
      </c>
      <c r="H25" t="str">
        <f t="shared" si="1"/>
        <v/>
      </c>
      <c r="I25" t="e">
        <f t="array" ref="I25">IF(ROW(I20)&gt;COUNTA(H$6:H$505),"",INDEX(H:H,SMALL(IF(H$6:H$505&lt;&gt;"",ROW(H$6:H$505),""),ROW(I20))))</f>
        <v>#NUM!</v>
      </c>
      <c r="J25" t="str">
        <f t="shared" si="2"/>
        <v/>
      </c>
      <c r="M25" s="35"/>
      <c r="N25" s="35"/>
      <c r="O25" s="36"/>
      <c r="P25" s="37"/>
      <c r="Q25" s="37"/>
      <c r="R25" s="36"/>
      <c r="T25" s="136"/>
      <c r="U25" s="34"/>
      <c r="V25" s="12"/>
      <c r="W25" s="19" t="str">
        <f>IF(COUNTA(T25:U25)&lt;&gt;2,"",ROUND(VLOOKUP(T25,食材リスト!$A$6:$H$505,4,FALSE)*U25/VLOOKUP(T25,食材リスト!$A$6:$H$505,2,FALSE),1))</f>
        <v/>
      </c>
      <c r="X25" s="30" t="str">
        <f>IF(COUNTA(T25:U25)&lt;&gt;2,"",ROUND(VLOOKUP(T25,食材リスト!$A$6:$H$505,5,FALSE)*U25/VLOOKUP(T25,食材リスト!$A$6:$H$505,2,FALSE),1))</f>
        <v/>
      </c>
      <c r="Y25" s="20" t="str">
        <f>IF(COUNTA(T25:U25)&lt;&gt;2,"",ROUND(VLOOKUP(T25,食材リスト!$A$6:$H$505,6,FALSE)*U25/VLOOKUP(T25,食材リスト!$A$6:$H$505,2,FALSE),1))</f>
        <v/>
      </c>
      <c r="Z25" s="25" t="str">
        <f>IF(COUNTA(T25:U25)&lt;&gt;2,"",ROUND(VLOOKUP(T25,食材リスト!$A$6:$H$505,7,FALSE)*U25/VLOOKUP(T25,食材リスト!$A$6:$H$505,2,FALSE),0))</f>
        <v/>
      </c>
    </row>
    <row r="26" spans="1:26">
      <c r="A26" s="34"/>
      <c r="B26" s="35"/>
      <c r="C26" s="36"/>
      <c r="D26" s="37"/>
      <c r="E26" s="37"/>
      <c r="F26" s="36"/>
      <c r="G26" s="130" t="str">
        <f t="shared" si="3"/>
        <v/>
      </c>
      <c r="H26" t="str">
        <f t="shared" si="1"/>
        <v/>
      </c>
      <c r="I26" t="e">
        <f t="array" ref="I26">IF(ROW(I21)&gt;COUNTA(H$6:H$505),"",INDEX(H:H,SMALL(IF(H$6:H$505&lt;&gt;"",ROW(H$6:H$505),""),ROW(I21))))</f>
        <v>#NUM!</v>
      </c>
      <c r="J26" t="str">
        <f t="shared" si="2"/>
        <v/>
      </c>
      <c r="M26" s="35"/>
      <c r="N26" s="35"/>
      <c r="O26" s="36"/>
      <c r="P26" s="37"/>
      <c r="Q26" s="37"/>
      <c r="R26" s="36"/>
      <c r="T26" s="136"/>
      <c r="U26" s="34"/>
      <c r="V26" s="12"/>
      <c r="W26" s="19" t="str">
        <f>IF(COUNTA(T26:U26)&lt;&gt;2,"",ROUND(VLOOKUP(T26,食材リスト!$A$6:$H$505,4,FALSE)*U26/VLOOKUP(T26,食材リスト!$A$6:$H$505,2,FALSE),1))</f>
        <v/>
      </c>
      <c r="X26" s="30" t="str">
        <f>IF(COUNTA(T26:U26)&lt;&gt;2,"",ROUND(VLOOKUP(T26,食材リスト!$A$6:$H$505,5,FALSE)*U26/VLOOKUP(T26,食材リスト!$A$6:$H$505,2,FALSE),1))</f>
        <v/>
      </c>
      <c r="Y26" s="20" t="str">
        <f>IF(COUNTA(T26:U26)&lt;&gt;2,"",ROUND(VLOOKUP(T26,食材リスト!$A$6:$H$505,6,FALSE)*U26/VLOOKUP(T26,食材リスト!$A$6:$H$505,2,FALSE),1))</f>
        <v/>
      </c>
      <c r="Z26" s="25" t="str">
        <f>IF(COUNTA(T26:U26)&lt;&gt;2,"",ROUND(VLOOKUP(T26,食材リスト!$A$6:$H$505,7,FALSE)*U26/VLOOKUP(T26,食材リスト!$A$6:$H$505,2,FALSE),0))</f>
        <v/>
      </c>
    </row>
    <row r="27" spans="1:26">
      <c r="A27" s="34"/>
      <c r="B27" s="35"/>
      <c r="C27" s="36"/>
      <c r="D27" s="37"/>
      <c r="E27" s="37"/>
      <c r="F27" s="36"/>
      <c r="G27" s="130" t="str">
        <f t="shared" si="3"/>
        <v/>
      </c>
      <c r="H27" t="str">
        <f t="shared" si="1"/>
        <v/>
      </c>
      <c r="I27" t="e">
        <f t="array" ref="I27">IF(ROW(I22)&gt;COUNTA(H$6:H$505),"",INDEX(H:H,SMALL(IF(H$6:H$505&lt;&gt;"",ROW(H$6:H$505),""),ROW(I22))))</f>
        <v>#NUM!</v>
      </c>
      <c r="J27" t="str">
        <f t="shared" si="2"/>
        <v/>
      </c>
      <c r="M27" s="35"/>
      <c r="N27" s="35"/>
      <c r="O27" s="36"/>
      <c r="P27" s="37"/>
      <c r="Q27" s="37"/>
      <c r="R27" s="36"/>
      <c r="T27" s="136"/>
      <c r="U27" s="34"/>
      <c r="V27" s="12"/>
      <c r="W27" s="19" t="str">
        <f>IF(COUNTA(T27:U27)&lt;&gt;2,"",ROUND(VLOOKUP(T27,食材リスト!$A$6:$H$505,4,FALSE)*U27/VLOOKUP(T27,食材リスト!$A$6:$H$505,2,FALSE),1))</f>
        <v/>
      </c>
      <c r="X27" s="30" t="str">
        <f>IF(COUNTA(T27:U27)&lt;&gt;2,"",ROUND(VLOOKUP(T27,食材リスト!$A$6:$H$505,5,FALSE)*U27/VLOOKUP(T27,食材リスト!$A$6:$H$505,2,FALSE),1))</f>
        <v/>
      </c>
      <c r="Y27" s="20" t="str">
        <f>IF(COUNTA(T27:U27)&lt;&gt;2,"",ROUND(VLOOKUP(T27,食材リスト!$A$6:$H$505,6,FALSE)*U27/VLOOKUP(T27,食材リスト!$A$6:$H$505,2,FALSE),1))</f>
        <v/>
      </c>
      <c r="Z27" s="25" t="str">
        <f>IF(COUNTA(T27:U27)&lt;&gt;2,"",ROUND(VLOOKUP(T27,食材リスト!$A$6:$H$505,7,FALSE)*U27/VLOOKUP(T27,食材リスト!$A$6:$H$505,2,FALSE),0))</f>
        <v/>
      </c>
    </row>
    <row r="28" spans="1:26">
      <c r="A28" s="34"/>
      <c r="B28" s="35"/>
      <c r="C28" s="36"/>
      <c r="D28" s="37"/>
      <c r="E28" s="37"/>
      <c r="F28" s="36"/>
      <c r="G28" s="130" t="str">
        <f t="shared" si="3"/>
        <v/>
      </c>
      <c r="H28" t="str">
        <f t="shared" si="1"/>
        <v/>
      </c>
      <c r="I28" t="e">
        <f t="array" ref="I28">IF(ROW(I23)&gt;COUNTA(H$6:H$505),"",INDEX(H:H,SMALL(IF(H$6:H$505&lt;&gt;"",ROW(H$6:H$505),""),ROW(I23))))</f>
        <v>#NUM!</v>
      </c>
      <c r="J28" t="str">
        <f t="shared" si="2"/>
        <v/>
      </c>
      <c r="M28" s="35"/>
      <c r="N28" s="35"/>
      <c r="O28" s="36"/>
      <c r="P28" s="37"/>
      <c r="Q28" s="37"/>
      <c r="R28" s="36"/>
      <c r="T28" s="136"/>
      <c r="U28" s="34"/>
      <c r="V28" s="12"/>
      <c r="W28" s="19" t="str">
        <f>IF(COUNTA(T28:U28)&lt;&gt;2,"",ROUND(VLOOKUP(T28,食材リスト!$A$6:$H$505,4,FALSE)*U28/VLOOKUP(T28,食材リスト!$A$6:$H$505,2,FALSE),1))</f>
        <v/>
      </c>
      <c r="X28" s="30" t="str">
        <f>IF(COUNTA(T28:U28)&lt;&gt;2,"",ROUND(VLOOKUP(T28,食材リスト!$A$6:$H$505,5,FALSE)*U28/VLOOKUP(T28,食材リスト!$A$6:$H$505,2,FALSE),1))</f>
        <v/>
      </c>
      <c r="Y28" s="20" t="str">
        <f>IF(COUNTA(T28:U28)&lt;&gt;2,"",ROUND(VLOOKUP(T28,食材リスト!$A$6:$H$505,6,FALSE)*U28/VLOOKUP(T28,食材リスト!$A$6:$H$505,2,FALSE),1))</f>
        <v/>
      </c>
      <c r="Z28" s="25" t="str">
        <f>IF(COUNTA(T28:U28)&lt;&gt;2,"",ROUND(VLOOKUP(T28,食材リスト!$A$6:$H$505,7,FALSE)*U28/VLOOKUP(T28,食材リスト!$A$6:$H$505,2,FALSE),0))</f>
        <v/>
      </c>
    </row>
    <row r="29" spans="1:26">
      <c r="A29" s="34"/>
      <c r="B29" s="35"/>
      <c r="C29" s="36"/>
      <c r="D29" s="37"/>
      <c r="E29" s="37"/>
      <c r="F29" s="36"/>
      <c r="G29" s="130" t="str">
        <f t="shared" si="3"/>
        <v/>
      </c>
      <c r="H29" t="str">
        <f t="shared" si="1"/>
        <v/>
      </c>
      <c r="I29" t="e">
        <f t="array" ref="I29">IF(ROW(I24)&gt;COUNTA(H$6:H$505),"",INDEX(H:H,SMALL(IF(H$6:H$505&lt;&gt;"",ROW(H$6:H$505),""),ROW(I24))))</f>
        <v>#NUM!</v>
      </c>
      <c r="J29" t="str">
        <f t="shared" si="2"/>
        <v/>
      </c>
      <c r="M29" s="35"/>
      <c r="N29" s="35"/>
      <c r="O29" s="36"/>
      <c r="P29" s="37"/>
      <c r="Q29" s="37"/>
      <c r="R29" s="36"/>
      <c r="T29" s="136"/>
      <c r="U29" s="34"/>
      <c r="V29" s="12"/>
      <c r="W29" s="19" t="str">
        <f>IF(COUNTA(T29:U29)&lt;&gt;2,"",ROUND(VLOOKUP(T29,食材リスト!$A$6:$H$505,4,FALSE)*U29/VLOOKUP(T29,食材リスト!$A$6:$H$505,2,FALSE),1))</f>
        <v/>
      </c>
      <c r="X29" s="30" t="str">
        <f>IF(COUNTA(T29:U29)&lt;&gt;2,"",ROUND(VLOOKUP(T29,食材リスト!$A$6:$H$505,5,FALSE)*U29/VLOOKUP(T29,食材リスト!$A$6:$H$505,2,FALSE),1))</f>
        <v/>
      </c>
      <c r="Y29" s="20" t="str">
        <f>IF(COUNTA(T29:U29)&lt;&gt;2,"",ROUND(VLOOKUP(T29,食材リスト!$A$6:$H$505,6,FALSE)*U29/VLOOKUP(T29,食材リスト!$A$6:$H$505,2,FALSE),1))</f>
        <v/>
      </c>
      <c r="Z29" s="25" t="str">
        <f>IF(COUNTA(T29:U29)&lt;&gt;2,"",ROUND(VLOOKUP(T29,食材リスト!$A$6:$H$505,7,FALSE)*U29/VLOOKUP(T29,食材リスト!$A$6:$H$505,2,FALSE),0))</f>
        <v/>
      </c>
    </row>
    <row r="30" spans="1:26">
      <c r="A30" s="34"/>
      <c r="B30" s="35"/>
      <c r="C30" s="36"/>
      <c r="D30" s="37"/>
      <c r="E30" s="37"/>
      <c r="F30" s="36"/>
      <c r="G30" s="130" t="str">
        <f t="shared" si="3"/>
        <v/>
      </c>
      <c r="H30" t="str">
        <f t="shared" si="1"/>
        <v/>
      </c>
      <c r="I30" t="e">
        <f t="array" ref="I30">IF(ROW(I25)&gt;COUNTA(H$6:H$505),"",INDEX(H:H,SMALL(IF(H$6:H$505&lt;&gt;"",ROW(H$6:H$505),""),ROW(I25))))</f>
        <v>#NUM!</v>
      </c>
      <c r="J30" t="str">
        <f t="shared" si="2"/>
        <v/>
      </c>
      <c r="M30" s="35"/>
      <c r="N30" s="35"/>
      <c r="O30" s="36"/>
      <c r="P30" s="37"/>
      <c r="Q30" s="37"/>
      <c r="R30" s="36"/>
      <c r="T30" s="136"/>
      <c r="U30" s="34"/>
      <c r="V30" s="12"/>
      <c r="W30" s="19" t="str">
        <f>IF(COUNTA(T30:U30)&lt;&gt;2,"",ROUND(VLOOKUP(T30,食材リスト!$A$6:$H$505,4,FALSE)*U30/VLOOKUP(T30,食材リスト!$A$6:$H$505,2,FALSE),1))</f>
        <v/>
      </c>
      <c r="X30" s="30" t="str">
        <f>IF(COUNTA(T30:U30)&lt;&gt;2,"",ROUND(VLOOKUP(T30,食材リスト!$A$6:$H$505,5,FALSE)*U30/VLOOKUP(T30,食材リスト!$A$6:$H$505,2,FALSE),1))</f>
        <v/>
      </c>
      <c r="Y30" s="20" t="str">
        <f>IF(COUNTA(T30:U30)&lt;&gt;2,"",ROUND(VLOOKUP(T30,食材リスト!$A$6:$H$505,6,FALSE)*U30/VLOOKUP(T30,食材リスト!$A$6:$H$505,2,FALSE),1))</f>
        <v/>
      </c>
      <c r="Z30" s="25" t="str">
        <f>IF(COUNTA(T30:U30)&lt;&gt;2,"",ROUND(VLOOKUP(T30,食材リスト!$A$6:$H$505,7,FALSE)*U30/VLOOKUP(T30,食材リスト!$A$6:$H$505,2,FALSE),0))</f>
        <v/>
      </c>
    </row>
    <row r="31" spans="1:26">
      <c r="A31" s="34"/>
      <c r="B31" s="35"/>
      <c r="C31" s="36"/>
      <c r="D31" s="37"/>
      <c r="E31" s="37"/>
      <c r="F31" s="36"/>
      <c r="G31" s="130" t="str">
        <f t="shared" si="3"/>
        <v/>
      </c>
      <c r="H31" t="str">
        <f t="shared" si="1"/>
        <v/>
      </c>
      <c r="I31" t="e">
        <f t="array" ref="I31">IF(ROW(I26)&gt;COUNTA(H$6:H$505),"",INDEX(H:H,SMALL(IF(H$6:H$505&lt;&gt;"",ROW(H$6:H$505),""),ROW(I26))))</f>
        <v>#NUM!</v>
      </c>
      <c r="J31" t="str">
        <f t="shared" si="2"/>
        <v/>
      </c>
      <c r="M31" s="35"/>
      <c r="N31" s="35"/>
      <c r="O31" s="36"/>
      <c r="P31" s="37"/>
      <c r="Q31" s="37"/>
      <c r="R31" s="36"/>
      <c r="T31" s="136"/>
      <c r="U31" s="34"/>
      <c r="V31" s="12"/>
      <c r="W31" s="19" t="str">
        <f>IF(COUNTA(T31:U31)&lt;&gt;2,"",ROUND(VLOOKUP(T31,食材リスト!$A$6:$H$505,4,FALSE)*U31/VLOOKUP(T31,食材リスト!$A$6:$H$505,2,FALSE),1))</f>
        <v/>
      </c>
      <c r="X31" s="30" t="str">
        <f>IF(COUNTA(T31:U31)&lt;&gt;2,"",ROUND(VLOOKUP(T31,食材リスト!$A$6:$H$505,5,FALSE)*U31/VLOOKUP(T31,食材リスト!$A$6:$H$505,2,FALSE),1))</f>
        <v/>
      </c>
      <c r="Y31" s="20" t="str">
        <f>IF(COUNTA(T31:U31)&lt;&gt;2,"",ROUND(VLOOKUP(T31,食材リスト!$A$6:$H$505,6,FALSE)*U31/VLOOKUP(T31,食材リスト!$A$6:$H$505,2,FALSE),1))</f>
        <v/>
      </c>
      <c r="Z31" s="25" t="str">
        <f>IF(COUNTA(T31:U31)&lt;&gt;2,"",ROUND(VLOOKUP(T31,食材リスト!$A$6:$H$505,7,FALSE)*U31/VLOOKUP(T31,食材リスト!$A$6:$H$505,2,FALSE),0))</f>
        <v/>
      </c>
    </row>
    <row r="32" spans="1:26">
      <c r="A32" s="34"/>
      <c r="B32" s="35"/>
      <c r="C32" s="36"/>
      <c r="D32" s="37"/>
      <c r="E32" s="37"/>
      <c r="F32" s="36"/>
      <c r="G32" s="130" t="str">
        <f t="shared" si="3"/>
        <v/>
      </c>
      <c r="H32" t="str">
        <f t="shared" si="1"/>
        <v/>
      </c>
      <c r="I32" t="e">
        <f t="array" ref="I32">IF(ROW(I27)&gt;COUNTA(H$6:H$505),"",INDEX(H:H,SMALL(IF(H$6:H$505&lt;&gt;"",ROW(H$6:H$505),""),ROW(I27))))</f>
        <v>#NUM!</v>
      </c>
      <c r="J32" t="str">
        <f t="shared" si="2"/>
        <v/>
      </c>
      <c r="M32" s="35"/>
      <c r="N32" s="35"/>
      <c r="O32" s="36"/>
      <c r="P32" s="37"/>
      <c r="Q32" s="37"/>
      <c r="R32" s="36"/>
      <c r="T32" s="136"/>
      <c r="U32" s="34"/>
      <c r="V32" s="12" t="str">
        <f>IF(T32="","",VLOOKUP(T32,食材リスト!$A$6:$H$505,3,FALSE))</f>
        <v/>
      </c>
      <c r="W32" s="19" t="str">
        <f>IF(COUNTA(T32:U32)&lt;&gt;2,"",ROUND(VLOOKUP(T32,食材リスト!$A$6:$H$505,4,FALSE)*U32/VLOOKUP(T32,食材リスト!$A$6:$H$505,2,FALSE),1))</f>
        <v/>
      </c>
      <c r="X32" s="30" t="str">
        <f>IF(COUNTA(T32:U32)&lt;&gt;2,"",ROUND(VLOOKUP(T32,食材リスト!$A$6:$H$505,5,FALSE)*U32/VLOOKUP(T32,食材リスト!$A$6:$H$505,2,FALSE),1))</f>
        <v/>
      </c>
      <c r="Y32" s="20" t="str">
        <f>IF(COUNTA(T32:U32)&lt;&gt;2,"",ROUND(VLOOKUP(T32,食材リスト!$A$6:$H$505,6,FALSE)*U32/VLOOKUP(T32,食材リスト!$A$6:$H$505,2,FALSE),1))</f>
        <v/>
      </c>
      <c r="Z32" s="25" t="str">
        <f>IF(COUNTA(T32:U32)&lt;&gt;2,"",ROUND(VLOOKUP(T32,食材リスト!$A$6:$H$505,7,FALSE)*U32/VLOOKUP(T32,食材リスト!$A$6:$H$505,2,FALSE),0))</f>
        <v/>
      </c>
    </row>
    <row r="33" spans="1:26">
      <c r="A33" s="34"/>
      <c r="B33" s="35"/>
      <c r="C33" s="36"/>
      <c r="D33" s="37"/>
      <c r="E33" s="37"/>
      <c r="F33" s="36"/>
      <c r="G33" s="130" t="str">
        <f t="shared" si="3"/>
        <v/>
      </c>
      <c r="H33" t="str">
        <f t="shared" si="1"/>
        <v/>
      </c>
      <c r="I33" t="e">
        <f t="array" ref="I33">IF(ROW(I28)&gt;COUNTA(H$6:H$505),"",INDEX(H:H,SMALL(IF(H$6:H$505&lt;&gt;"",ROW(H$6:H$505),""),ROW(I28))))</f>
        <v>#NUM!</v>
      </c>
      <c r="J33" t="str">
        <f t="shared" si="2"/>
        <v/>
      </c>
      <c r="M33" s="35"/>
      <c r="N33" s="35"/>
      <c r="O33" s="36"/>
      <c r="P33" s="37"/>
      <c r="Q33" s="37"/>
      <c r="R33" s="36"/>
      <c r="T33" s="136"/>
      <c r="U33" s="34"/>
      <c r="V33" s="12" t="str">
        <f>IF(T33="","",VLOOKUP(T33,食材リスト!$A$6:$H$505,3,FALSE))</f>
        <v/>
      </c>
      <c r="W33" s="19" t="str">
        <f>IF(COUNTA(T33:U33)&lt;&gt;2,"",ROUND(VLOOKUP(T33,食材リスト!$A$6:$H$505,4,FALSE)*U33/VLOOKUP(T33,食材リスト!$A$6:$H$505,2,FALSE),1))</f>
        <v/>
      </c>
      <c r="X33" s="30" t="str">
        <f>IF(COUNTA(T33:U33)&lt;&gt;2,"",ROUND(VLOOKUP(T33,食材リスト!$A$6:$H$505,5,FALSE)*U33/VLOOKUP(T33,食材リスト!$A$6:$H$505,2,FALSE),1))</f>
        <v/>
      </c>
      <c r="Y33" s="20" t="str">
        <f>IF(COUNTA(T33:U33)&lt;&gt;2,"",ROUND(VLOOKUP(T33,食材リスト!$A$6:$H$505,6,FALSE)*U33/VLOOKUP(T33,食材リスト!$A$6:$H$505,2,FALSE),1))</f>
        <v/>
      </c>
      <c r="Z33" s="25" t="str">
        <f>IF(COUNTA(T33:U33)&lt;&gt;2,"",ROUND(VLOOKUP(T33,食材リスト!$A$6:$H$505,7,FALSE)*U33/VLOOKUP(T33,食材リスト!$A$6:$H$505,2,FALSE),0))</f>
        <v/>
      </c>
    </row>
    <row r="34" spans="1:26">
      <c r="A34" s="34"/>
      <c r="B34" s="35"/>
      <c r="C34" s="36"/>
      <c r="D34" s="37"/>
      <c r="E34" s="37"/>
      <c r="F34" s="36"/>
      <c r="G34" s="130" t="str">
        <f t="shared" si="3"/>
        <v/>
      </c>
      <c r="H34" t="str">
        <f t="shared" si="1"/>
        <v/>
      </c>
      <c r="I34" t="e">
        <f t="array" ref="I34">IF(ROW(I29)&gt;COUNTA(H$6:H$505),"",INDEX(H:H,SMALL(IF(H$6:H$505&lt;&gt;"",ROW(H$6:H$505),""),ROW(I29))))</f>
        <v>#NUM!</v>
      </c>
      <c r="J34" t="str">
        <f t="shared" si="2"/>
        <v/>
      </c>
      <c r="M34" s="35"/>
      <c r="N34" s="35"/>
      <c r="O34" s="36"/>
      <c r="P34" s="37"/>
      <c r="Q34" s="37"/>
      <c r="R34" s="36"/>
      <c r="T34" s="136"/>
      <c r="U34" s="34"/>
      <c r="V34" s="12" t="str">
        <f>IF(T34="","",VLOOKUP(T34,食材リスト!$A$6:$H$505,3,FALSE))</f>
        <v/>
      </c>
      <c r="W34" s="19" t="str">
        <f>IF(COUNTA(T34:U34)&lt;&gt;2,"",ROUND(VLOOKUP(T34,食材リスト!$A$6:$H$505,4,FALSE)*U34/VLOOKUP(T34,食材リスト!$A$6:$H$505,2,FALSE),1))</f>
        <v/>
      </c>
      <c r="X34" s="30" t="str">
        <f>IF(COUNTA(T34:U34)&lt;&gt;2,"",ROUND(VLOOKUP(T34,食材リスト!$A$6:$H$505,5,FALSE)*U34/VLOOKUP(T34,食材リスト!$A$6:$H$505,2,FALSE),1))</f>
        <v/>
      </c>
      <c r="Y34" s="20" t="str">
        <f>IF(COUNTA(T34:U34)&lt;&gt;2,"",ROUND(VLOOKUP(T34,食材リスト!$A$6:$H$505,6,FALSE)*U34/VLOOKUP(T34,食材リスト!$A$6:$H$505,2,FALSE),1))</f>
        <v/>
      </c>
      <c r="Z34" s="25" t="str">
        <f>IF(COUNTA(T34:U34)&lt;&gt;2,"",ROUND(VLOOKUP(T34,食材リスト!$A$6:$H$505,7,FALSE)*U34/VLOOKUP(T34,食材リスト!$A$6:$H$505,2,FALSE),0))</f>
        <v/>
      </c>
    </row>
    <row r="35" spans="1:26">
      <c r="A35" s="34"/>
      <c r="B35" s="35"/>
      <c r="C35" s="36"/>
      <c r="D35" s="37"/>
      <c r="E35" s="37"/>
      <c r="F35" s="36"/>
      <c r="G35" s="130" t="str">
        <f t="shared" si="3"/>
        <v/>
      </c>
      <c r="H35" t="str">
        <f t="shared" si="1"/>
        <v/>
      </c>
      <c r="I35" t="e">
        <f t="array" ref="I35">IF(ROW(I30)&gt;COUNTA(H$6:H$505),"",INDEX(H:H,SMALL(IF(H$6:H$505&lt;&gt;"",ROW(H$6:H$505),""),ROW(I30))))</f>
        <v>#NUM!</v>
      </c>
      <c r="J35" t="str">
        <f t="shared" si="2"/>
        <v/>
      </c>
      <c r="M35" s="35"/>
      <c r="N35" s="35"/>
      <c r="O35" s="36"/>
      <c r="P35" s="37"/>
      <c r="Q35" s="37"/>
      <c r="R35" s="36"/>
      <c r="T35" s="136"/>
      <c r="U35" s="34"/>
      <c r="V35" s="12" t="str">
        <f>IF(T35="","",VLOOKUP(T35,食材リスト!$A$6:$H$505,3,FALSE))</f>
        <v/>
      </c>
      <c r="W35" s="19" t="str">
        <f>IF(COUNTA(T35:U35)&lt;&gt;2,"",ROUND(VLOOKUP(T35,食材リスト!$A$6:$H$505,4,FALSE)*U35/VLOOKUP(T35,食材リスト!$A$6:$H$505,2,FALSE),1))</f>
        <v/>
      </c>
      <c r="X35" s="30" t="str">
        <f>IF(COUNTA(T35:U35)&lt;&gt;2,"",ROUND(VLOOKUP(T35,食材リスト!$A$6:$H$505,5,FALSE)*U35/VLOOKUP(T35,食材リスト!$A$6:$H$505,2,FALSE),1))</f>
        <v/>
      </c>
      <c r="Y35" s="20" t="str">
        <f>IF(COUNTA(T35:U35)&lt;&gt;2,"",ROUND(VLOOKUP(T35,食材リスト!$A$6:$H$505,6,FALSE)*U35/VLOOKUP(T35,食材リスト!$A$6:$H$505,2,FALSE),1))</f>
        <v/>
      </c>
      <c r="Z35" s="25" t="str">
        <f>IF(COUNTA(T35:U35)&lt;&gt;2,"",ROUND(VLOOKUP(T35,食材リスト!$A$6:$H$505,7,FALSE)*U35/VLOOKUP(T35,食材リスト!$A$6:$H$505,2,FALSE),0))</f>
        <v/>
      </c>
    </row>
    <row r="36" spans="1:26">
      <c r="A36" s="34"/>
      <c r="B36" s="35"/>
      <c r="C36" s="36"/>
      <c r="D36" s="37"/>
      <c r="E36" s="37"/>
      <c r="F36" s="36"/>
      <c r="G36" s="130" t="str">
        <f t="shared" si="3"/>
        <v/>
      </c>
      <c r="H36" t="str">
        <f t="shared" si="1"/>
        <v/>
      </c>
      <c r="I36" t="e">
        <f t="array" ref="I36">IF(ROW(I31)&gt;COUNTA(H$6:H$505),"",INDEX(H:H,SMALL(IF(H$6:H$505&lt;&gt;"",ROW(H$6:H$505),""),ROW(I31))))</f>
        <v>#NUM!</v>
      </c>
      <c r="J36" t="str">
        <f t="shared" si="2"/>
        <v/>
      </c>
      <c r="M36" s="35"/>
      <c r="N36" s="35"/>
      <c r="O36" s="36"/>
      <c r="P36" s="37"/>
      <c r="Q36" s="37"/>
      <c r="R36" s="36"/>
      <c r="T36" s="136"/>
      <c r="U36" s="34"/>
      <c r="V36" s="12" t="str">
        <f>IF(T36="","",VLOOKUP(T36,食材リスト!$A$6:$H$505,3,FALSE))</f>
        <v/>
      </c>
      <c r="W36" s="19" t="str">
        <f>IF(COUNTA(T36:U36)&lt;&gt;2,"",ROUND(VLOOKUP(T36,食材リスト!$A$6:$H$505,4,FALSE)*U36/VLOOKUP(T36,食材リスト!$A$6:$H$505,2,FALSE),1))</f>
        <v/>
      </c>
      <c r="X36" s="30" t="str">
        <f>IF(COUNTA(T36:U36)&lt;&gt;2,"",ROUND(VLOOKUP(T36,食材リスト!$A$6:$H$505,5,FALSE)*U36/VLOOKUP(T36,食材リスト!$A$6:$H$505,2,FALSE),1))</f>
        <v/>
      </c>
      <c r="Y36" s="20" t="str">
        <f>IF(COUNTA(T36:U36)&lt;&gt;2,"",ROUND(VLOOKUP(T36,食材リスト!$A$6:$H$505,6,FALSE)*U36/VLOOKUP(T36,食材リスト!$A$6:$H$505,2,FALSE),1))</f>
        <v/>
      </c>
      <c r="Z36" s="25" t="str">
        <f>IF(COUNTA(T36:U36)&lt;&gt;2,"",ROUND(VLOOKUP(T36,食材リスト!$A$6:$H$505,7,FALSE)*U36/VLOOKUP(T36,食材リスト!$A$6:$H$505,2,FALSE),0))</f>
        <v/>
      </c>
    </row>
    <row r="37" spans="1:26">
      <c r="A37" s="34"/>
      <c r="B37" s="35"/>
      <c r="C37" s="36"/>
      <c r="D37" s="37"/>
      <c r="E37" s="37"/>
      <c r="F37" s="36"/>
      <c r="G37" s="130" t="str">
        <f t="shared" si="3"/>
        <v/>
      </c>
      <c r="H37" t="str">
        <f t="shared" si="1"/>
        <v/>
      </c>
      <c r="I37" t="e">
        <f t="array" ref="I37">IF(ROW(I32)&gt;COUNTA(H$6:H$505),"",INDEX(H:H,SMALL(IF(H$6:H$505&lt;&gt;"",ROW(H$6:H$505),""),ROW(I32))))</f>
        <v>#NUM!</v>
      </c>
      <c r="J37" t="str">
        <f t="shared" si="2"/>
        <v/>
      </c>
      <c r="M37" s="35"/>
      <c r="N37" s="35"/>
      <c r="O37" s="36"/>
      <c r="P37" s="37"/>
      <c r="Q37" s="37"/>
      <c r="R37" s="36"/>
      <c r="T37" s="136"/>
      <c r="U37" s="34"/>
      <c r="V37" s="12" t="str">
        <f>IF(T37="","",VLOOKUP(T37,食材リスト!$A$6:$H$505,3,FALSE))</f>
        <v/>
      </c>
      <c r="W37" s="19" t="str">
        <f>IF(COUNTA(T37:U37)&lt;&gt;2,"",ROUND(VLOOKUP(T37,食材リスト!$A$6:$H$505,4,FALSE)*U37/VLOOKUP(T37,食材リスト!$A$6:$H$505,2,FALSE),1))</f>
        <v/>
      </c>
      <c r="X37" s="30" t="str">
        <f>IF(COUNTA(T37:U37)&lt;&gt;2,"",ROUND(VLOOKUP(T37,食材リスト!$A$6:$H$505,5,FALSE)*U37/VLOOKUP(T37,食材リスト!$A$6:$H$505,2,FALSE),1))</f>
        <v/>
      </c>
      <c r="Y37" s="20" t="str">
        <f>IF(COUNTA(T37:U37)&lt;&gt;2,"",ROUND(VLOOKUP(T37,食材リスト!$A$6:$H$505,6,FALSE)*U37/VLOOKUP(T37,食材リスト!$A$6:$H$505,2,FALSE),1))</f>
        <v/>
      </c>
      <c r="Z37" s="25" t="str">
        <f>IF(COUNTA(T37:U37)&lt;&gt;2,"",ROUND(VLOOKUP(T37,食材リスト!$A$6:$H$505,7,FALSE)*U37/VLOOKUP(T37,食材リスト!$A$6:$H$505,2,FALSE),0))</f>
        <v/>
      </c>
    </row>
    <row r="38" spans="1:26">
      <c r="A38" s="34"/>
      <c r="B38" s="35"/>
      <c r="C38" s="36"/>
      <c r="D38" s="37"/>
      <c r="E38" s="37"/>
      <c r="F38" s="36"/>
      <c r="G38" s="130" t="str">
        <f t="shared" si="3"/>
        <v/>
      </c>
      <c r="H38" t="str">
        <f t="shared" si="1"/>
        <v/>
      </c>
      <c r="I38" t="e">
        <f t="array" ref="I38">IF(ROW(I33)&gt;COUNTA(H$6:H$505),"",INDEX(H:H,SMALL(IF(H$6:H$505&lt;&gt;"",ROW(H$6:H$505),""),ROW(I33))))</f>
        <v>#NUM!</v>
      </c>
      <c r="J38" t="str">
        <f t="shared" si="2"/>
        <v/>
      </c>
      <c r="M38" s="35"/>
      <c r="N38" s="35"/>
      <c r="O38" s="36"/>
      <c r="P38" s="37"/>
      <c r="Q38" s="37"/>
      <c r="R38" s="36"/>
      <c r="T38" s="137"/>
      <c r="U38" s="43"/>
      <c r="V38" s="13" t="str">
        <f>IF(T38="","",VLOOKUP(T38,食材リスト!$A$6:$H$505,3,FALSE))</f>
        <v/>
      </c>
      <c r="W38" s="21" t="str">
        <f>IF(COUNTA(T38:U38)&lt;&gt;2,"",ROUND(VLOOKUP(T38,食材リスト!$A$6:$H$505,4,FALSE)*U38/VLOOKUP(T38,食材リスト!$A$6:$H$505,2,FALSE),1))</f>
        <v/>
      </c>
      <c r="X38" s="31" t="str">
        <f>IF(COUNTA(T38:U38)&lt;&gt;2,"",ROUND(VLOOKUP(T38,食材リスト!$A$6:$H$505,5,FALSE)*U38/VLOOKUP(T38,食材リスト!$A$6:$H$505,2,FALSE),1))</f>
        <v/>
      </c>
      <c r="Y38" s="22" t="str">
        <f>IF(COUNTA(T38:U38)&lt;&gt;2,"",ROUND(VLOOKUP(T38,食材リスト!$A$6:$H$505,6,FALSE)*U38/VLOOKUP(T38,食材リスト!$A$6:$H$505,2,FALSE),1))</f>
        <v/>
      </c>
      <c r="Z38" s="26" t="str">
        <f>IF(COUNTA(T38:U38)&lt;&gt;2,"",ROUND(VLOOKUP(T38,食材リスト!$A$6:$H$505,7,FALSE)*U38/VLOOKUP(T38,食材リスト!$A$6:$H$505,2,FALSE),0))</f>
        <v/>
      </c>
    </row>
    <row r="39" spans="1:26" ht="13.5" customHeight="1">
      <c r="A39" s="34"/>
      <c r="B39" s="35"/>
      <c r="C39" s="36"/>
      <c r="D39" s="37"/>
      <c r="E39" s="37"/>
      <c r="F39" s="36"/>
      <c r="G39" s="130" t="str">
        <f t="shared" si="3"/>
        <v/>
      </c>
      <c r="H39" t="str">
        <f t="shared" si="1"/>
        <v/>
      </c>
      <c r="I39" t="e">
        <f t="array" ref="I39">IF(ROW(I34)&gt;COUNTA(H$6:H$505),"",INDEX(H:H,SMALL(IF(H$6:H$505&lt;&gt;"",ROW(H$6:H$505),""),ROW(I34))))</f>
        <v>#NUM!</v>
      </c>
      <c r="J39" t="str">
        <f t="shared" si="2"/>
        <v/>
      </c>
      <c r="M39" s="35"/>
      <c r="N39" s="35"/>
      <c r="O39" s="36"/>
      <c r="P39" s="37"/>
      <c r="Q39" s="37"/>
      <c r="R39" s="36"/>
      <c r="T39" s="7" t="s">
        <v>85</v>
      </c>
      <c r="V39" s="95"/>
      <c r="W39" s="92" t="s">
        <v>81</v>
      </c>
    </row>
    <row r="40" spans="1:26" ht="13.5" customHeight="1">
      <c r="A40" s="34"/>
      <c r="B40" s="35"/>
      <c r="C40" s="36"/>
      <c r="D40" s="37"/>
      <c r="E40" s="37"/>
      <c r="F40" s="36"/>
      <c r="G40" s="130" t="str">
        <f t="shared" si="3"/>
        <v/>
      </c>
      <c r="H40" t="str">
        <f t="shared" si="1"/>
        <v/>
      </c>
      <c r="I40" t="e">
        <f t="array" ref="I40">IF(ROW(I35)&gt;COUNTA(H$6:H$505),"",INDEX(H:H,SMALL(IF(H$6:H$505&lt;&gt;"",ROW(H$6:H$505),""),ROW(I35))))</f>
        <v>#NUM!</v>
      </c>
      <c r="J40" t="str">
        <f t="shared" si="2"/>
        <v/>
      </c>
      <c r="M40" s="35"/>
      <c r="N40" s="35"/>
      <c r="O40" s="36"/>
      <c r="P40" s="37"/>
      <c r="Q40" s="37"/>
      <c r="R40" s="36"/>
      <c r="U40" s="1"/>
    </row>
    <row r="41" spans="1:26" ht="13.5" customHeight="1">
      <c r="A41" s="34"/>
      <c r="B41" s="35"/>
      <c r="C41" s="36"/>
      <c r="D41" s="37"/>
      <c r="E41" s="37"/>
      <c r="F41" s="36"/>
      <c r="G41" s="130" t="str">
        <f t="shared" si="3"/>
        <v/>
      </c>
      <c r="H41" t="str">
        <f t="shared" si="1"/>
        <v/>
      </c>
      <c r="I41" t="e">
        <f t="array" ref="I41">IF(ROW(I36)&gt;COUNTA(H$6:H$505),"",INDEX(H:H,SMALL(IF(H$6:H$505&lt;&gt;"",ROW(H$6:H$505),""),ROW(I36))))</f>
        <v>#NUM!</v>
      </c>
      <c r="J41" t="str">
        <f t="shared" si="2"/>
        <v/>
      </c>
      <c r="M41" s="35"/>
      <c r="N41" s="35"/>
      <c r="O41" s="36"/>
      <c r="P41" s="37"/>
      <c r="Q41" s="37"/>
      <c r="R41" s="36"/>
      <c r="T41" s="85" t="s">
        <v>79</v>
      </c>
      <c r="U41" s="1"/>
      <c r="V41" s="6" t="s">
        <v>24</v>
      </c>
      <c r="W41" s="87" t="s">
        <v>23</v>
      </c>
      <c r="X41" s="88" t="s">
        <v>21</v>
      </c>
      <c r="Y41" s="89" t="s">
        <v>22</v>
      </c>
      <c r="Z41" s="90" t="s">
        <v>25</v>
      </c>
    </row>
    <row r="42" spans="1:26" ht="13.5" customHeight="1">
      <c r="A42" s="34"/>
      <c r="B42" s="35"/>
      <c r="C42" s="36"/>
      <c r="D42" s="37"/>
      <c r="E42" s="37"/>
      <c r="F42" s="36"/>
      <c r="G42" s="130" t="str">
        <f t="shared" si="3"/>
        <v/>
      </c>
      <c r="H42" t="str">
        <f t="shared" si="1"/>
        <v/>
      </c>
      <c r="I42" t="e">
        <f t="array" ref="I42">IF(ROW(I37)&gt;COUNTA(H$6:H$505),"",INDEX(H:H,SMALL(IF(H$6:H$505&lt;&gt;"",ROW(H$6:H$505),""),ROW(I37))))</f>
        <v>#NUM!</v>
      </c>
      <c r="J42" t="str">
        <f t="shared" si="2"/>
        <v/>
      </c>
      <c r="M42" s="35"/>
      <c r="N42" s="35"/>
      <c r="O42" s="36"/>
      <c r="P42" s="37"/>
      <c r="Q42" s="37"/>
      <c r="R42" s="36"/>
      <c r="T42" s="138" t="str">
        <f>IF(U7="","",U7)</f>
        <v/>
      </c>
      <c r="U42" s="92">
        <v>1</v>
      </c>
      <c r="V42" s="92" t="s">
        <v>81</v>
      </c>
      <c r="W42" s="91" t="str">
        <f>IF(V39="","",IF(SUM(W10:Y38)=0,"",ROUND(SUM(W10:W38)/V39,1)))</f>
        <v/>
      </c>
      <c r="X42" s="94" t="str">
        <f>IF(V39="","",IF(SUM(W10:Y38)=0,"",ROUND(SUM(X10:X38)/V39,1)))</f>
        <v/>
      </c>
      <c r="Y42" s="91" t="str">
        <f>IF(V39="","",IF(SUM(W10:Y38)=0,"",ROUND(SUM(Y10:Y38)/V39,1)))</f>
        <v/>
      </c>
      <c r="Z42" s="93" t="str">
        <f>IF(SUM(W42:Y42)=0,"",ROUND(SUM(Z10:Z38)/V39,0))</f>
        <v/>
      </c>
    </row>
    <row r="43" spans="1:26">
      <c r="A43" s="34"/>
      <c r="B43" s="35"/>
      <c r="C43" s="36"/>
      <c r="D43" s="37"/>
      <c r="E43" s="37"/>
      <c r="F43" s="36"/>
      <c r="G43" s="130" t="str">
        <f t="shared" si="3"/>
        <v/>
      </c>
      <c r="H43" t="str">
        <f t="shared" si="1"/>
        <v/>
      </c>
      <c r="I43" t="e">
        <f t="array" ref="I43">IF(ROW(I38)&gt;COUNTA(H$6:H$505),"",INDEX(H:H,SMALL(IF(H$6:H$505&lt;&gt;"",ROW(H$6:H$505),""),ROW(I38))))</f>
        <v>#NUM!</v>
      </c>
      <c r="J43" t="str">
        <f t="shared" si="2"/>
        <v/>
      </c>
      <c r="M43" s="35"/>
      <c r="N43" s="35"/>
      <c r="O43" s="36"/>
      <c r="P43" s="37"/>
      <c r="Q43" s="37"/>
      <c r="R43" s="36"/>
      <c r="T43" s="7" t="s">
        <v>83</v>
      </c>
    </row>
    <row r="44" spans="1:26">
      <c r="A44" s="34"/>
      <c r="B44" s="35"/>
      <c r="C44" s="36"/>
      <c r="D44" s="37"/>
      <c r="E44" s="37"/>
      <c r="F44" s="36"/>
      <c r="G44" s="130" t="str">
        <f t="shared" si="3"/>
        <v/>
      </c>
      <c r="H44" t="str">
        <f t="shared" si="1"/>
        <v/>
      </c>
      <c r="I44" t="e">
        <f t="array" ref="I44">IF(ROW(I39)&gt;COUNTA(H$6:H$505),"",INDEX(H:H,SMALL(IF(H$6:H$505&lt;&gt;"",ROW(H$6:H$505),""),ROW(I39))))</f>
        <v>#NUM!</v>
      </c>
      <c r="J44" t="str">
        <f t="shared" si="2"/>
        <v/>
      </c>
      <c r="M44" s="35"/>
      <c r="N44" s="35"/>
      <c r="O44" s="36"/>
      <c r="P44" s="37"/>
      <c r="Q44" s="37"/>
      <c r="R44" s="36"/>
    </row>
    <row r="45" spans="1:26">
      <c r="A45" s="34"/>
      <c r="B45" s="35"/>
      <c r="C45" s="36"/>
      <c r="D45" s="37"/>
      <c r="E45" s="37"/>
      <c r="F45" s="36"/>
      <c r="G45" s="130" t="str">
        <f t="shared" si="3"/>
        <v/>
      </c>
      <c r="H45" t="str">
        <f t="shared" si="1"/>
        <v/>
      </c>
      <c r="I45" t="e">
        <f t="array" ref="I45">IF(ROW(I40)&gt;COUNTA(H$6:H$505),"",INDEX(H:H,SMALL(IF(H$6:H$505&lt;&gt;"",ROW(H$6:H$505),""),ROW(I40))))</f>
        <v>#NUM!</v>
      </c>
      <c r="J45" t="str">
        <f t="shared" si="2"/>
        <v/>
      </c>
      <c r="M45" s="35"/>
      <c r="N45" s="35"/>
      <c r="O45" s="36"/>
      <c r="P45" s="37"/>
      <c r="Q45" s="37"/>
      <c r="R45" s="36"/>
    </row>
    <row r="46" spans="1:26">
      <c r="A46" s="34"/>
      <c r="B46" s="35"/>
      <c r="C46" s="36"/>
      <c r="D46" s="37"/>
      <c r="E46" s="37"/>
      <c r="F46" s="36"/>
      <c r="G46" s="130" t="str">
        <f t="shared" si="3"/>
        <v/>
      </c>
      <c r="H46" t="str">
        <f t="shared" si="1"/>
        <v/>
      </c>
      <c r="I46" t="e">
        <f t="array" ref="I46">IF(ROW(I41)&gt;COUNTA(H$6:H$505),"",INDEX(H:H,SMALL(IF(H$6:H$505&lt;&gt;"",ROW(H$6:H$505),""),ROW(I41))))</f>
        <v>#NUM!</v>
      </c>
      <c r="J46" t="str">
        <f t="shared" si="2"/>
        <v/>
      </c>
      <c r="M46" s="35"/>
      <c r="N46" s="35"/>
      <c r="O46" s="36"/>
      <c r="P46" s="37"/>
      <c r="Q46" s="37"/>
      <c r="R46" s="36"/>
    </row>
    <row r="47" spans="1:26" ht="13.5" customHeight="1">
      <c r="A47" s="34"/>
      <c r="B47" s="35"/>
      <c r="C47" s="36"/>
      <c r="D47" s="37"/>
      <c r="E47" s="37"/>
      <c r="F47" s="36"/>
      <c r="G47" s="130" t="str">
        <f t="shared" si="3"/>
        <v/>
      </c>
      <c r="H47" t="str">
        <f t="shared" si="1"/>
        <v/>
      </c>
      <c r="I47" t="e">
        <f t="array" ref="I47">IF(ROW(I42)&gt;COUNTA(H$6:H$505),"",INDEX(H:H,SMALL(IF(H$6:H$505&lt;&gt;"",ROW(H$6:H$505),""),ROW(I42))))</f>
        <v>#NUM!</v>
      </c>
      <c r="J47" t="str">
        <f t="shared" si="2"/>
        <v/>
      </c>
      <c r="M47" s="35"/>
      <c r="N47" s="35"/>
      <c r="O47" s="36"/>
      <c r="P47" s="37"/>
      <c r="Q47" s="37"/>
      <c r="R47" s="36"/>
      <c r="T47" s="7" t="s">
        <v>82</v>
      </c>
    </row>
    <row r="48" spans="1:26" ht="13.5" customHeight="1">
      <c r="A48" s="34"/>
      <c r="B48" s="35"/>
      <c r="C48" s="36"/>
      <c r="D48" s="37"/>
      <c r="E48" s="37"/>
      <c r="F48" s="36"/>
      <c r="G48" s="130" t="str">
        <f t="shared" si="3"/>
        <v/>
      </c>
      <c r="H48" t="str">
        <f t="shared" si="1"/>
        <v/>
      </c>
      <c r="I48" t="e">
        <f t="array" ref="I48">IF(ROW(I43)&gt;COUNTA(H$6:H$505),"",INDEX(H:H,SMALL(IF(H$6:H$505&lt;&gt;"",ROW(H$6:H$505),""),ROW(I43))))</f>
        <v>#NUM!</v>
      </c>
      <c r="J48" t="str">
        <f t="shared" si="2"/>
        <v/>
      </c>
      <c r="M48" s="35"/>
      <c r="N48" s="35"/>
      <c r="O48" s="36"/>
      <c r="P48" s="37"/>
      <c r="Q48" s="37"/>
      <c r="R48" s="36"/>
      <c r="T48" s="150" t="s">
        <v>80</v>
      </c>
      <c r="U48" s="146"/>
      <c r="V48" s="147"/>
      <c r="W48" s="143" t="s">
        <v>42</v>
      </c>
      <c r="X48" s="144"/>
      <c r="Y48" s="144"/>
      <c r="Z48" s="145"/>
    </row>
    <row r="49" spans="1:26" ht="13.5" customHeight="1">
      <c r="A49" s="34"/>
      <c r="B49" s="35"/>
      <c r="C49" s="36"/>
      <c r="D49" s="37"/>
      <c r="E49" s="37"/>
      <c r="F49" s="36"/>
      <c r="G49" s="130" t="str">
        <f t="shared" si="3"/>
        <v/>
      </c>
      <c r="H49" t="str">
        <f t="shared" si="1"/>
        <v/>
      </c>
      <c r="I49" t="e">
        <f t="array" ref="I49">IF(ROW(I44)&gt;COUNTA(H$6:H$505),"",INDEX(H:H,SMALL(IF(H$6:H$505&lt;&gt;"",ROW(H$6:H$505),""),ROW(I44))))</f>
        <v>#NUM!</v>
      </c>
      <c r="J49" t="str">
        <f t="shared" si="2"/>
        <v/>
      </c>
      <c r="M49" s="35"/>
      <c r="N49" s="35"/>
      <c r="O49" s="36"/>
      <c r="P49" s="37"/>
      <c r="Q49" s="37"/>
      <c r="R49" s="36"/>
      <c r="T49" s="151"/>
      <c r="U49" s="148"/>
      <c r="V49" s="149"/>
      <c r="W49" s="76" t="str">
        <f>IF(SUM(W51:Y79)=0,"",SUM(W51:W79)&amp;"g "&amp;"("&amp;ROUND(SUM(W51:W79)*100/(SUM(W51:W79)+SUM(X51:X79)+SUM(Y51:Y79)),0)&amp;"%)")</f>
        <v/>
      </c>
      <c r="X49" s="77" t="str">
        <f>IF(SUM(W51:Y79)=0,"",SUM(X51:X79)&amp;"g "&amp;"("&amp;ROUND(SUM(X51:X79)*100/(SUM(W51:W79)+SUM(X51:X79)+SUM(Y51:Y79)),0)&amp;"%)")</f>
        <v/>
      </c>
      <c r="Y49" s="78" t="str">
        <f>IF(SUM(W51:Y79)=0,"",SUM(Y51:Y79)&amp;"g "&amp;"("&amp;ROUND(SUM(Y51:Y79)*100/(SUM(W51:W79)+SUM(X51:X79)+SUM(Y51:Y79)),0)&amp;"%)")</f>
        <v/>
      </c>
      <c r="Z49" s="79" t="str">
        <f>IF(SUM(W51:Y79)=0,"",SUM(Z51:Z79))</f>
        <v/>
      </c>
    </row>
    <row r="50" spans="1:26">
      <c r="A50" s="34"/>
      <c r="B50" s="35"/>
      <c r="C50" s="36"/>
      <c r="D50" s="37"/>
      <c r="E50" s="37"/>
      <c r="F50" s="36"/>
      <c r="G50" s="130" t="str">
        <f t="shared" si="3"/>
        <v/>
      </c>
      <c r="H50" t="str">
        <f t="shared" si="1"/>
        <v/>
      </c>
      <c r="I50" t="e">
        <f t="array" ref="I50">IF(ROW(I45)&gt;COUNTA(H$6:H$505),"",INDEX(H:H,SMALL(IF(H$6:H$505&lt;&gt;"",ROW(H$6:H$505),""),ROW(I45))))</f>
        <v>#NUM!</v>
      </c>
      <c r="J50" t="str">
        <f t="shared" si="2"/>
        <v/>
      </c>
      <c r="M50" s="35"/>
      <c r="N50" s="35"/>
      <c r="O50" s="36"/>
      <c r="P50" s="37"/>
      <c r="Q50" s="37"/>
      <c r="R50" s="36"/>
      <c r="T50" s="139" t="s">
        <v>30</v>
      </c>
      <c r="U50" s="2" t="s">
        <v>35</v>
      </c>
      <c r="V50" s="6" t="s">
        <v>24</v>
      </c>
      <c r="W50" s="83" t="s">
        <v>86</v>
      </c>
      <c r="X50" s="28" t="s">
        <v>87</v>
      </c>
      <c r="Y50" s="84" t="s">
        <v>88</v>
      </c>
      <c r="Z50" s="6" t="s">
        <v>25</v>
      </c>
    </row>
    <row r="51" spans="1:26">
      <c r="A51" s="34"/>
      <c r="B51" s="35"/>
      <c r="C51" s="36"/>
      <c r="D51" s="37"/>
      <c r="E51" s="37"/>
      <c r="F51" s="36"/>
      <c r="G51" s="130" t="str">
        <f t="shared" si="3"/>
        <v/>
      </c>
      <c r="H51" t="str">
        <f t="shared" si="1"/>
        <v/>
      </c>
      <c r="I51" t="e">
        <f t="array" ref="I51">IF(ROW(I46)&gt;COUNTA(H$6:H$505),"",INDEX(H:H,SMALL(IF(H$6:H$505&lt;&gt;"",ROW(H$6:H$505),""),ROW(I46))))</f>
        <v>#NUM!</v>
      </c>
      <c r="J51" t="str">
        <f t="shared" si="2"/>
        <v/>
      </c>
      <c r="M51" s="35"/>
      <c r="N51" s="35"/>
      <c r="O51" s="36"/>
      <c r="P51" s="37"/>
      <c r="Q51" s="37"/>
      <c r="R51" s="36"/>
      <c r="T51" s="136"/>
      <c r="U51" s="49"/>
      <c r="V51" s="23" t="str">
        <f>IF(T51="","",VLOOKUP(T51,食材リスト!$A$6:$H$505,3,FALSE))</f>
        <v/>
      </c>
      <c r="W51" s="17" t="str">
        <f>IF(COUNTA(T51:U51)&lt;&gt;2,"",ROUND(VLOOKUP(T51,食材リスト!$A$6:$H$505,4,FALSE)*U51/VLOOKUP(T51,食材リスト!$A$6:$H$505,2,FALSE),1))</f>
        <v/>
      </c>
      <c r="X51" s="29" t="str">
        <f>IF(COUNTA(T51:U51)&lt;&gt;2,"",ROUND(VLOOKUP(T51,食材リスト!$A$6:$H$505,5,FALSE)*U51/VLOOKUP(T51,食材リスト!$A$6:$H$505,2,FALSE),1))</f>
        <v/>
      </c>
      <c r="Y51" s="18" t="str">
        <f>IF(COUNTA(T51:U51)&lt;&gt;2,"",ROUND(VLOOKUP(T51,食材リスト!$A$6:$H$505,6,FALSE)*U51/VLOOKUP(T51,食材リスト!$A$6:$H$505,2,FALSE),1))</f>
        <v/>
      </c>
      <c r="Z51" s="24" t="str">
        <f>IF(COUNTA(T51:U51)&lt;&gt;2,"",ROUND(VLOOKUP(T51,食材リスト!$A$6:$H$505,7,FALSE)*U51/VLOOKUP(T51,食材リスト!$A$6:$H$505,2,FALSE),0))</f>
        <v/>
      </c>
    </row>
    <row r="52" spans="1:26">
      <c r="A52" s="34"/>
      <c r="B52" s="35"/>
      <c r="C52" s="36"/>
      <c r="D52" s="37"/>
      <c r="E52" s="37"/>
      <c r="F52" s="36"/>
      <c r="G52" s="130" t="str">
        <f t="shared" si="3"/>
        <v/>
      </c>
      <c r="H52" t="str">
        <f t="shared" si="1"/>
        <v/>
      </c>
      <c r="I52" t="e">
        <f t="array" ref="I52">IF(ROW(I47)&gt;COUNTA(H$6:H$505),"",INDEX(H:H,SMALL(IF(H$6:H$505&lt;&gt;"",ROW(H$6:H$505),""),ROW(I47))))</f>
        <v>#NUM!</v>
      </c>
      <c r="J52" t="str">
        <f t="shared" si="2"/>
        <v/>
      </c>
      <c r="M52" s="35"/>
      <c r="N52" s="35"/>
      <c r="O52" s="36"/>
      <c r="P52" s="37"/>
      <c r="Q52" s="37"/>
      <c r="R52" s="36"/>
      <c r="T52" s="136"/>
      <c r="U52" s="34"/>
      <c r="V52" s="12" t="str">
        <f>IF(T52="","",VLOOKUP(T52,食材リスト!$A$6:$H$505,3,FALSE))</f>
        <v/>
      </c>
      <c r="W52" s="19" t="str">
        <f>IF(COUNTA(T52:U52)&lt;&gt;2,"",ROUND(VLOOKUP(T52,食材リスト!$A$6:$H$505,4,FALSE)*U52/VLOOKUP(T52,食材リスト!$A$6:$H$505,2,FALSE),1))</f>
        <v/>
      </c>
      <c r="X52" s="30" t="str">
        <f>IF(COUNTA(T52:U52)&lt;&gt;2,"",ROUND(VLOOKUP(T52,食材リスト!$A$6:$H$505,5,FALSE)*U52/VLOOKUP(T52,食材リスト!$A$6:$H$505,2,FALSE),1))</f>
        <v/>
      </c>
      <c r="Y52" s="20" t="str">
        <f>IF(COUNTA(T52:U52)&lt;&gt;2,"",ROUND(VLOOKUP(T52,食材リスト!$A$6:$H$505,6,FALSE)*U52/VLOOKUP(T52,食材リスト!$A$6:$H$505,2,FALSE),1))</f>
        <v/>
      </c>
      <c r="Z52" s="25" t="str">
        <f>IF(COUNTA(T52:U52)&lt;&gt;2,"",ROUND(VLOOKUP(T52,食材リスト!$A$6:$H$505,7,FALSE)*U52/VLOOKUP(T52,食材リスト!$A$6:$H$505,2,FALSE),0))</f>
        <v/>
      </c>
    </row>
    <row r="53" spans="1:26">
      <c r="A53" s="34"/>
      <c r="B53" s="35"/>
      <c r="C53" s="36"/>
      <c r="D53" s="37"/>
      <c r="E53" s="37"/>
      <c r="F53" s="36"/>
      <c r="G53" s="130" t="str">
        <f t="shared" si="3"/>
        <v/>
      </c>
      <c r="H53" t="str">
        <f t="shared" si="1"/>
        <v/>
      </c>
      <c r="I53" t="e">
        <f t="array" ref="I53">IF(ROW(I48)&gt;COUNTA(H$6:H$505),"",INDEX(H:H,SMALL(IF(H$6:H$505&lt;&gt;"",ROW(H$6:H$505),""),ROW(I48))))</f>
        <v>#NUM!</v>
      </c>
      <c r="J53" t="str">
        <f t="shared" si="2"/>
        <v/>
      </c>
      <c r="M53" s="35"/>
      <c r="N53" s="35"/>
      <c r="O53" s="36"/>
      <c r="P53" s="37"/>
      <c r="Q53" s="37"/>
      <c r="R53" s="36"/>
      <c r="T53" s="136"/>
      <c r="U53" s="34"/>
      <c r="V53" s="12" t="str">
        <f>IF(T53="","",VLOOKUP(T53,食材リスト!$A$6:$H$505,3,FALSE))</f>
        <v/>
      </c>
      <c r="W53" s="19" t="str">
        <f>IF(COUNTA(T53:U53)&lt;&gt;2,"",ROUND(VLOOKUP(T53,食材リスト!$A$6:$H$505,4,FALSE)*U53/VLOOKUP(T53,食材リスト!$A$6:$H$505,2,FALSE),1))</f>
        <v/>
      </c>
      <c r="X53" s="30" t="str">
        <f>IF(COUNTA(T53:U53)&lt;&gt;2,"",ROUND(VLOOKUP(T53,食材リスト!$A$6:$H$505,5,FALSE)*U53/VLOOKUP(T53,食材リスト!$A$6:$H$505,2,FALSE),1))</f>
        <v/>
      </c>
      <c r="Y53" s="20" t="str">
        <f>IF(COUNTA(T53:U53)&lt;&gt;2,"",ROUND(VLOOKUP(T53,食材リスト!$A$6:$H$505,6,FALSE)*U53/VLOOKUP(T53,食材リスト!$A$6:$H$505,2,FALSE),1))</f>
        <v/>
      </c>
      <c r="Z53" s="25" t="str">
        <f>IF(COUNTA(T53:U53)&lt;&gt;2,"",ROUND(VLOOKUP(T53,食材リスト!$A$6:$H$505,7,FALSE)*U53/VLOOKUP(T53,食材リスト!$A$6:$H$505,2,FALSE),0))</f>
        <v/>
      </c>
    </row>
    <row r="54" spans="1:26">
      <c r="A54" s="34"/>
      <c r="B54" s="35"/>
      <c r="C54" s="36"/>
      <c r="D54" s="37"/>
      <c r="E54" s="37"/>
      <c r="F54" s="36"/>
      <c r="G54" s="130" t="str">
        <f t="shared" si="3"/>
        <v/>
      </c>
      <c r="H54" t="str">
        <f t="shared" si="1"/>
        <v/>
      </c>
      <c r="I54" t="e">
        <f t="array" ref="I54">IF(ROW(I49)&gt;COUNTA(H$6:H$505),"",INDEX(H:H,SMALL(IF(H$6:H$505&lt;&gt;"",ROW(H$6:H$505),""),ROW(I49))))</f>
        <v>#NUM!</v>
      </c>
      <c r="J54" t="str">
        <f t="shared" si="2"/>
        <v/>
      </c>
      <c r="M54" s="35"/>
      <c r="N54" s="35"/>
      <c r="O54" s="36"/>
      <c r="P54" s="37"/>
      <c r="Q54" s="37"/>
      <c r="R54" s="36"/>
      <c r="T54" s="136"/>
      <c r="U54" s="34"/>
      <c r="V54" s="12" t="str">
        <f>IF(T54="","",VLOOKUP(T54,食材リスト!$A$6:$H$505,3,FALSE))</f>
        <v/>
      </c>
      <c r="W54" s="19" t="str">
        <f>IF(COUNTA(T54:U54)&lt;&gt;2,"",ROUND(VLOOKUP(T54,食材リスト!$A$6:$H$505,4,FALSE)*U54/VLOOKUP(T54,食材リスト!$A$6:$H$505,2,FALSE),1))</f>
        <v/>
      </c>
      <c r="X54" s="30" t="str">
        <f>IF(COUNTA(T54:U54)&lt;&gt;2,"",ROUND(VLOOKUP(T54,食材リスト!$A$6:$H$505,5,FALSE)*U54/VLOOKUP(T54,食材リスト!$A$6:$H$505,2,FALSE),1))</f>
        <v/>
      </c>
      <c r="Y54" s="20" t="str">
        <f>IF(COUNTA(T54:U54)&lt;&gt;2,"",ROUND(VLOOKUP(T54,食材リスト!$A$6:$H$505,6,FALSE)*U54/VLOOKUP(T54,食材リスト!$A$6:$H$505,2,FALSE),1))</f>
        <v/>
      </c>
      <c r="Z54" s="25" t="str">
        <f>IF(COUNTA(T54:U54)&lt;&gt;2,"",ROUND(VLOOKUP(T54,食材リスト!$A$6:$H$505,7,FALSE)*U54/VLOOKUP(T54,食材リスト!$A$6:$H$505,2,FALSE),0))</f>
        <v/>
      </c>
    </row>
    <row r="55" spans="1:26">
      <c r="A55" s="34"/>
      <c r="B55" s="35"/>
      <c r="C55" s="36"/>
      <c r="D55" s="37"/>
      <c r="E55" s="37"/>
      <c r="F55" s="36"/>
      <c r="G55" s="130" t="str">
        <f t="shared" si="3"/>
        <v/>
      </c>
      <c r="H55" t="str">
        <f t="shared" si="1"/>
        <v/>
      </c>
      <c r="I55" t="e">
        <f t="array" ref="I55">IF(ROW(I50)&gt;COUNTA(H$6:H$505),"",INDEX(H:H,SMALL(IF(H$6:H$505&lt;&gt;"",ROW(H$6:H$505),""),ROW(I50))))</f>
        <v>#NUM!</v>
      </c>
      <c r="J55" t="str">
        <f t="shared" si="2"/>
        <v/>
      </c>
      <c r="M55" s="35"/>
      <c r="N55" s="35"/>
      <c r="O55" s="36"/>
      <c r="P55" s="37"/>
      <c r="Q55" s="37"/>
      <c r="R55" s="36"/>
      <c r="T55" s="136"/>
      <c r="U55" s="34"/>
      <c r="V55" s="12" t="str">
        <f>IF(T55="","",VLOOKUP(T55,食材リスト!$A$6:$H$505,3,FALSE))</f>
        <v/>
      </c>
      <c r="W55" s="19" t="str">
        <f>IF(COUNTA(T55:U55)&lt;&gt;2,"",ROUND(VLOOKUP(T55,食材リスト!$A$6:$H$505,4,FALSE)*U55/VLOOKUP(T55,食材リスト!$A$6:$H$505,2,FALSE),1))</f>
        <v/>
      </c>
      <c r="X55" s="30" t="str">
        <f>IF(COUNTA(T55:U55)&lt;&gt;2,"",ROUND(VLOOKUP(T55,食材リスト!$A$6:$H$505,5,FALSE)*U55/VLOOKUP(T55,食材リスト!$A$6:$H$505,2,FALSE),1))</f>
        <v/>
      </c>
      <c r="Y55" s="20" t="str">
        <f>IF(COUNTA(T55:U55)&lt;&gt;2,"",ROUND(VLOOKUP(T55,食材リスト!$A$6:$H$505,6,FALSE)*U55/VLOOKUP(T55,食材リスト!$A$6:$H$505,2,FALSE),1))</f>
        <v/>
      </c>
      <c r="Z55" s="25" t="str">
        <f>IF(COUNTA(T55:U55)&lt;&gt;2,"",ROUND(VLOOKUP(T55,食材リスト!$A$6:$H$505,7,FALSE)*U55/VLOOKUP(T55,食材リスト!$A$6:$H$505,2,FALSE),0))</f>
        <v/>
      </c>
    </row>
    <row r="56" spans="1:26">
      <c r="A56" s="34"/>
      <c r="B56" s="35"/>
      <c r="C56" s="36"/>
      <c r="D56" s="37"/>
      <c r="E56" s="37"/>
      <c r="F56" s="36"/>
      <c r="G56" s="130" t="str">
        <f t="shared" si="3"/>
        <v/>
      </c>
      <c r="H56" t="str">
        <f t="shared" si="1"/>
        <v/>
      </c>
      <c r="I56" t="e">
        <f t="array" ref="I56">IF(ROW(I51)&gt;COUNTA(H$6:H$505),"",INDEX(H:H,SMALL(IF(H$6:H$505&lt;&gt;"",ROW(H$6:H$505),""),ROW(I51))))</f>
        <v>#NUM!</v>
      </c>
      <c r="J56" t="str">
        <f t="shared" si="2"/>
        <v/>
      </c>
      <c r="M56" s="35"/>
      <c r="N56" s="35"/>
      <c r="O56" s="36"/>
      <c r="P56" s="37"/>
      <c r="Q56" s="37"/>
      <c r="R56" s="36"/>
      <c r="T56" s="136"/>
      <c r="U56" s="34"/>
      <c r="V56" s="12" t="str">
        <f>IF(T56="","",VLOOKUP(T56,食材リスト!$A$6:$H$505,3,FALSE))</f>
        <v/>
      </c>
      <c r="W56" s="19" t="str">
        <f>IF(COUNTA(T56:U56)&lt;&gt;2,"",ROUND(VLOOKUP(T56,食材リスト!$A$6:$H$505,4,FALSE)*U56/VLOOKUP(T56,食材リスト!$A$6:$H$505,2,FALSE),1))</f>
        <v/>
      </c>
      <c r="X56" s="30" t="str">
        <f>IF(COUNTA(T56:U56)&lt;&gt;2,"",ROUND(VLOOKUP(T56,食材リスト!$A$6:$H$505,5,FALSE)*U56/VLOOKUP(T56,食材リスト!$A$6:$H$505,2,FALSE),1))</f>
        <v/>
      </c>
      <c r="Y56" s="20" t="str">
        <f>IF(COUNTA(T56:U56)&lt;&gt;2,"",ROUND(VLOOKUP(T56,食材リスト!$A$6:$H$505,6,FALSE)*U56/VLOOKUP(T56,食材リスト!$A$6:$H$505,2,FALSE),1))</f>
        <v/>
      </c>
      <c r="Z56" s="25" t="str">
        <f>IF(COUNTA(T56:U56)&lt;&gt;2,"",ROUND(VLOOKUP(T56,食材リスト!$A$6:$H$505,7,FALSE)*U56/VLOOKUP(T56,食材リスト!$A$6:$H$505,2,FALSE),0))</f>
        <v/>
      </c>
    </row>
    <row r="57" spans="1:26">
      <c r="A57" s="34"/>
      <c r="B57" s="35"/>
      <c r="C57" s="36"/>
      <c r="D57" s="37"/>
      <c r="E57" s="37"/>
      <c r="F57" s="36"/>
      <c r="G57" s="130" t="str">
        <f t="shared" si="3"/>
        <v/>
      </c>
      <c r="H57" t="str">
        <f t="shared" si="1"/>
        <v/>
      </c>
      <c r="I57" t="e">
        <f t="array" ref="I57">IF(ROW(I52)&gt;COUNTA(H$6:H$505),"",INDEX(H:H,SMALL(IF(H$6:H$505&lt;&gt;"",ROW(H$6:H$505),""),ROW(I52))))</f>
        <v>#NUM!</v>
      </c>
      <c r="J57" t="str">
        <f t="shared" si="2"/>
        <v/>
      </c>
      <c r="M57" s="35"/>
      <c r="N57" s="35"/>
      <c r="O57" s="36"/>
      <c r="P57" s="37"/>
      <c r="Q57" s="37"/>
      <c r="R57" s="36"/>
      <c r="T57" s="136"/>
      <c r="U57" s="34"/>
      <c r="V57" s="12" t="str">
        <f>IF(T57="","",VLOOKUP(T57,食材リスト!$A$6:$H$505,3,FALSE))</f>
        <v/>
      </c>
      <c r="W57" s="19" t="str">
        <f>IF(COUNTA(T57:U57)&lt;&gt;2,"",ROUND(VLOOKUP(T57,食材リスト!$A$6:$H$505,4,FALSE)*U57/VLOOKUP(T57,食材リスト!$A$6:$H$505,2,FALSE),1))</f>
        <v/>
      </c>
      <c r="X57" s="30" t="str">
        <f>IF(COUNTA(T57:U57)&lt;&gt;2,"",ROUND(VLOOKUP(T57,食材リスト!$A$6:$H$505,5,FALSE)*U57/VLOOKUP(T57,食材リスト!$A$6:$H$505,2,FALSE),1))</f>
        <v/>
      </c>
      <c r="Y57" s="20" t="str">
        <f>IF(COUNTA(T57:U57)&lt;&gt;2,"",ROUND(VLOOKUP(T57,食材リスト!$A$6:$H$505,6,FALSE)*U57/VLOOKUP(T57,食材リスト!$A$6:$H$505,2,FALSE),1))</f>
        <v/>
      </c>
      <c r="Z57" s="25" t="str">
        <f>IF(COUNTA(T57:U57)&lt;&gt;2,"",ROUND(VLOOKUP(T57,食材リスト!$A$6:$H$505,7,FALSE)*U57/VLOOKUP(T57,食材リスト!$A$6:$H$505,2,FALSE),0))</f>
        <v/>
      </c>
    </row>
    <row r="58" spans="1:26">
      <c r="A58" s="34"/>
      <c r="B58" s="35"/>
      <c r="C58" s="36"/>
      <c r="D58" s="37"/>
      <c r="E58" s="37"/>
      <c r="F58" s="36"/>
      <c r="G58" s="130" t="str">
        <f t="shared" si="3"/>
        <v/>
      </c>
      <c r="H58" t="str">
        <f t="shared" si="1"/>
        <v/>
      </c>
      <c r="I58" t="e">
        <f t="array" ref="I58">IF(ROW(I53)&gt;COUNTA(H$6:H$505),"",INDEX(H:H,SMALL(IF(H$6:H$505&lt;&gt;"",ROW(H$6:H$505),""),ROW(I53))))</f>
        <v>#NUM!</v>
      </c>
      <c r="J58" t="str">
        <f t="shared" si="2"/>
        <v/>
      </c>
      <c r="M58" s="35"/>
      <c r="N58" s="35"/>
      <c r="O58" s="36"/>
      <c r="P58" s="37"/>
      <c r="Q58" s="37"/>
      <c r="R58" s="36"/>
      <c r="T58" s="136"/>
      <c r="U58" s="34"/>
      <c r="V58" s="12" t="str">
        <f>IF(T58="","",VLOOKUP(T58,食材リスト!$A$6:$H$505,3,FALSE))</f>
        <v/>
      </c>
      <c r="W58" s="19" t="str">
        <f>IF(COUNTA(T58:U58)&lt;&gt;2,"",ROUND(VLOOKUP(T58,食材リスト!$A$6:$H$505,4,FALSE)*U58/VLOOKUP(T58,食材リスト!$A$6:$H$505,2,FALSE),1))</f>
        <v/>
      </c>
      <c r="X58" s="30" t="str">
        <f>IF(COUNTA(T58:U58)&lt;&gt;2,"",ROUND(VLOOKUP(T58,食材リスト!$A$6:$H$505,5,FALSE)*U58/VLOOKUP(T58,食材リスト!$A$6:$H$505,2,FALSE),1))</f>
        <v/>
      </c>
      <c r="Y58" s="20" t="str">
        <f>IF(COUNTA(T58:U58)&lt;&gt;2,"",ROUND(VLOOKUP(T58,食材リスト!$A$6:$H$505,6,FALSE)*U58/VLOOKUP(T58,食材リスト!$A$6:$H$505,2,FALSE),1))</f>
        <v/>
      </c>
      <c r="Z58" s="25" t="str">
        <f>IF(COUNTA(T58:U58)&lt;&gt;2,"",ROUND(VLOOKUP(T58,食材リスト!$A$6:$H$505,7,FALSE)*U58/VLOOKUP(T58,食材リスト!$A$6:$H$505,2,FALSE),0))</f>
        <v/>
      </c>
    </row>
    <row r="59" spans="1:26">
      <c r="A59" s="34"/>
      <c r="B59" s="35"/>
      <c r="C59" s="36"/>
      <c r="D59" s="37"/>
      <c r="E59" s="37"/>
      <c r="F59" s="36"/>
      <c r="G59" s="130" t="str">
        <f t="shared" si="3"/>
        <v/>
      </c>
      <c r="H59" t="str">
        <f t="shared" si="1"/>
        <v/>
      </c>
      <c r="I59" t="e">
        <f t="array" ref="I59">IF(ROW(I54)&gt;COUNTA(H$6:H$505),"",INDEX(H:H,SMALL(IF(H$6:H$505&lt;&gt;"",ROW(H$6:H$505),""),ROW(I54))))</f>
        <v>#NUM!</v>
      </c>
      <c r="J59" t="str">
        <f t="shared" si="2"/>
        <v/>
      </c>
      <c r="M59" s="35"/>
      <c r="N59" s="35"/>
      <c r="O59" s="36"/>
      <c r="P59" s="37"/>
      <c r="Q59" s="37"/>
      <c r="R59" s="36"/>
      <c r="T59" s="136"/>
      <c r="U59" s="34"/>
      <c r="V59" s="12" t="str">
        <f>IF(T59="","",VLOOKUP(T59,食材リスト!$A$6:$H$505,3,FALSE))</f>
        <v/>
      </c>
      <c r="W59" s="19" t="str">
        <f>IF(COUNTA(T59:U59)&lt;&gt;2,"",ROUND(VLOOKUP(T59,食材リスト!$A$6:$H$505,4,FALSE)*U59/VLOOKUP(T59,食材リスト!$A$6:$H$505,2,FALSE),1))</f>
        <v/>
      </c>
      <c r="X59" s="30" t="str">
        <f>IF(COUNTA(T59:U59)&lt;&gt;2,"",ROUND(VLOOKUP(T59,食材リスト!$A$6:$H$505,5,FALSE)*U59/VLOOKUP(T59,食材リスト!$A$6:$H$505,2,FALSE),1))</f>
        <v/>
      </c>
      <c r="Y59" s="20" t="str">
        <f>IF(COUNTA(T59:U59)&lt;&gt;2,"",ROUND(VLOOKUP(T59,食材リスト!$A$6:$H$505,6,FALSE)*U59/VLOOKUP(T59,食材リスト!$A$6:$H$505,2,FALSE),1))</f>
        <v/>
      </c>
      <c r="Z59" s="25" t="str">
        <f>IF(COUNTA(T59:U59)&lt;&gt;2,"",ROUND(VLOOKUP(T59,食材リスト!$A$6:$H$505,7,FALSE)*U59/VLOOKUP(T59,食材リスト!$A$6:$H$505,2,FALSE),0))</f>
        <v/>
      </c>
    </row>
    <row r="60" spans="1:26">
      <c r="A60" s="34"/>
      <c r="B60" s="35"/>
      <c r="C60" s="36"/>
      <c r="D60" s="37"/>
      <c r="E60" s="37"/>
      <c r="F60" s="36"/>
      <c r="G60" s="130" t="str">
        <f t="shared" si="3"/>
        <v/>
      </c>
      <c r="H60" t="str">
        <f t="shared" si="1"/>
        <v/>
      </c>
      <c r="I60" t="e">
        <f t="array" ref="I60">IF(ROW(I55)&gt;COUNTA(H$6:H$505),"",INDEX(H:H,SMALL(IF(H$6:H$505&lt;&gt;"",ROW(H$6:H$505),""),ROW(I55))))</f>
        <v>#NUM!</v>
      </c>
      <c r="J60" t="str">
        <f t="shared" si="2"/>
        <v/>
      </c>
      <c r="M60" s="35"/>
      <c r="N60" s="35"/>
      <c r="O60" s="36"/>
      <c r="P60" s="37"/>
      <c r="Q60" s="37"/>
      <c r="R60" s="36"/>
      <c r="T60" s="136"/>
      <c r="U60" s="34"/>
      <c r="V60" s="12" t="str">
        <f>IF(T60="","",VLOOKUP(T60,食材リスト!$A$6:$H$505,3,FALSE))</f>
        <v/>
      </c>
      <c r="W60" s="19" t="str">
        <f>IF(COUNTA(T60:U60)&lt;&gt;2,"",ROUND(VLOOKUP(T60,食材リスト!$A$6:$H$505,4,FALSE)*U60/VLOOKUP(T60,食材リスト!$A$6:$H$505,2,FALSE),1))</f>
        <v/>
      </c>
      <c r="X60" s="30" t="str">
        <f>IF(COUNTA(T60:U60)&lt;&gt;2,"",ROUND(VLOOKUP(T60,食材リスト!$A$6:$H$505,5,FALSE)*U60/VLOOKUP(T60,食材リスト!$A$6:$H$505,2,FALSE),1))</f>
        <v/>
      </c>
      <c r="Y60" s="20" t="str">
        <f>IF(COUNTA(T60:U60)&lt;&gt;2,"",ROUND(VLOOKUP(T60,食材リスト!$A$6:$H$505,6,FALSE)*U60/VLOOKUP(T60,食材リスト!$A$6:$H$505,2,FALSE),1))</f>
        <v/>
      </c>
      <c r="Z60" s="25" t="str">
        <f>IF(COUNTA(T60:U60)&lt;&gt;2,"",ROUND(VLOOKUP(T60,食材リスト!$A$6:$H$505,7,FALSE)*U60/VLOOKUP(T60,食材リスト!$A$6:$H$505,2,FALSE),0))</f>
        <v/>
      </c>
    </row>
    <row r="61" spans="1:26">
      <c r="A61" s="34"/>
      <c r="B61" s="35"/>
      <c r="C61" s="36"/>
      <c r="D61" s="37"/>
      <c r="E61" s="37"/>
      <c r="F61" s="36"/>
      <c r="G61" s="130" t="str">
        <f t="shared" si="3"/>
        <v/>
      </c>
      <c r="H61" t="str">
        <f t="shared" si="1"/>
        <v/>
      </c>
      <c r="I61" t="e">
        <f t="array" ref="I61">IF(ROW(I56)&gt;COUNTA(H$6:H$505),"",INDEX(H:H,SMALL(IF(H$6:H$505&lt;&gt;"",ROW(H$6:H$505),""),ROW(I56))))</f>
        <v>#NUM!</v>
      </c>
      <c r="J61" t="str">
        <f t="shared" si="2"/>
        <v/>
      </c>
      <c r="M61" s="35"/>
      <c r="N61" s="35"/>
      <c r="O61" s="36"/>
      <c r="P61" s="37"/>
      <c r="Q61" s="37"/>
      <c r="R61" s="36"/>
      <c r="T61" s="136"/>
      <c r="U61" s="34"/>
      <c r="V61" s="12" t="str">
        <f>IF(T61="","",VLOOKUP(T61,食材リスト!$A$6:$H$505,3,FALSE))</f>
        <v/>
      </c>
      <c r="W61" s="19" t="str">
        <f>IF(COUNTA(T61:U61)&lt;&gt;2,"",ROUND(VLOOKUP(T61,食材リスト!$A$6:$H$505,4,FALSE)*U61/VLOOKUP(T61,食材リスト!$A$6:$H$505,2,FALSE),1))</f>
        <v/>
      </c>
      <c r="X61" s="30" t="str">
        <f>IF(COUNTA(T61:U61)&lt;&gt;2,"",ROUND(VLOOKUP(T61,食材リスト!$A$6:$H$505,5,FALSE)*U61/VLOOKUP(T61,食材リスト!$A$6:$H$505,2,FALSE),1))</f>
        <v/>
      </c>
      <c r="Y61" s="20" t="str">
        <f>IF(COUNTA(T61:U61)&lt;&gt;2,"",ROUND(VLOOKUP(T61,食材リスト!$A$6:$H$505,6,FALSE)*U61/VLOOKUP(T61,食材リスト!$A$6:$H$505,2,FALSE),1))</f>
        <v/>
      </c>
      <c r="Z61" s="25" t="str">
        <f>IF(COUNTA(T61:U61)&lt;&gt;2,"",ROUND(VLOOKUP(T61,食材リスト!$A$6:$H$505,7,FALSE)*U61/VLOOKUP(T61,食材リスト!$A$6:$H$505,2,FALSE),0))</f>
        <v/>
      </c>
    </row>
    <row r="62" spans="1:26">
      <c r="A62" s="34"/>
      <c r="B62" s="35"/>
      <c r="C62" s="36"/>
      <c r="D62" s="37"/>
      <c r="E62" s="37"/>
      <c r="F62" s="36"/>
      <c r="G62" s="130" t="str">
        <f t="shared" si="3"/>
        <v/>
      </c>
      <c r="H62" t="str">
        <f t="shared" si="1"/>
        <v/>
      </c>
      <c r="I62" t="e">
        <f t="array" ref="I62">IF(ROW(I57)&gt;COUNTA(H$6:H$505),"",INDEX(H:H,SMALL(IF(H$6:H$505&lt;&gt;"",ROW(H$6:H$505),""),ROW(I57))))</f>
        <v>#NUM!</v>
      </c>
      <c r="J62" t="str">
        <f t="shared" si="2"/>
        <v/>
      </c>
      <c r="M62" s="35"/>
      <c r="N62" s="35"/>
      <c r="O62" s="36"/>
      <c r="P62" s="37"/>
      <c r="Q62" s="37"/>
      <c r="R62" s="36"/>
      <c r="T62" s="136"/>
      <c r="U62" s="34"/>
      <c r="V62" s="12" t="str">
        <f>IF(T62="","",VLOOKUP(T62,食材リスト!$A$6:$H$505,3,FALSE))</f>
        <v/>
      </c>
      <c r="W62" s="19" t="str">
        <f>IF(COUNTA(T62:U62)&lt;&gt;2,"",ROUND(VLOOKUP(T62,食材リスト!$A$6:$H$505,4,FALSE)*U62/VLOOKUP(T62,食材リスト!$A$6:$H$505,2,FALSE),1))</f>
        <v/>
      </c>
      <c r="X62" s="30" t="str">
        <f>IF(COUNTA(T62:U62)&lt;&gt;2,"",ROUND(VLOOKUP(T62,食材リスト!$A$6:$H$505,5,FALSE)*U62/VLOOKUP(T62,食材リスト!$A$6:$H$505,2,FALSE),1))</f>
        <v/>
      </c>
      <c r="Y62" s="20" t="str">
        <f>IF(COUNTA(T62:U62)&lt;&gt;2,"",ROUND(VLOOKUP(T62,食材リスト!$A$6:$H$505,6,FALSE)*U62/VLOOKUP(T62,食材リスト!$A$6:$H$505,2,FALSE),1))</f>
        <v/>
      </c>
      <c r="Z62" s="25" t="str">
        <f>IF(COUNTA(T62:U62)&lt;&gt;2,"",ROUND(VLOOKUP(T62,食材リスト!$A$6:$H$505,7,FALSE)*U62/VLOOKUP(T62,食材リスト!$A$6:$H$505,2,FALSE),0))</f>
        <v/>
      </c>
    </row>
    <row r="63" spans="1:26">
      <c r="A63" s="34"/>
      <c r="B63" s="35"/>
      <c r="C63" s="36"/>
      <c r="D63" s="37"/>
      <c r="E63" s="37"/>
      <c r="F63" s="36"/>
      <c r="G63" s="130" t="str">
        <f t="shared" si="3"/>
        <v/>
      </c>
      <c r="H63" t="str">
        <f t="shared" si="1"/>
        <v/>
      </c>
      <c r="I63" t="e">
        <f t="array" ref="I63">IF(ROW(I58)&gt;COUNTA(H$6:H$505),"",INDEX(H:H,SMALL(IF(H$6:H$505&lt;&gt;"",ROW(H$6:H$505),""),ROW(I58))))</f>
        <v>#NUM!</v>
      </c>
      <c r="J63" t="str">
        <f t="shared" si="2"/>
        <v/>
      </c>
      <c r="M63" s="35"/>
      <c r="N63" s="35"/>
      <c r="O63" s="36"/>
      <c r="P63" s="37"/>
      <c r="Q63" s="37"/>
      <c r="R63" s="36"/>
      <c r="T63" s="136"/>
      <c r="U63" s="34"/>
      <c r="V63" s="12" t="str">
        <f>IF(T63="","",VLOOKUP(T63,食材リスト!$A$6:$H$505,3,FALSE))</f>
        <v/>
      </c>
      <c r="W63" s="19" t="str">
        <f>IF(COUNTA(T63:U63)&lt;&gt;2,"",ROUND(VLOOKUP(T63,食材リスト!$A$6:$H$505,4,FALSE)*U63/VLOOKUP(T63,食材リスト!$A$6:$H$505,2,FALSE),1))</f>
        <v/>
      </c>
      <c r="X63" s="30" t="str">
        <f>IF(COUNTA(T63:U63)&lt;&gt;2,"",ROUND(VLOOKUP(T63,食材リスト!$A$6:$H$505,5,FALSE)*U63/VLOOKUP(T63,食材リスト!$A$6:$H$505,2,FALSE),1))</f>
        <v/>
      </c>
      <c r="Y63" s="20" t="str">
        <f>IF(COUNTA(T63:U63)&lt;&gt;2,"",ROUND(VLOOKUP(T63,食材リスト!$A$6:$H$505,6,FALSE)*U63/VLOOKUP(T63,食材リスト!$A$6:$H$505,2,FALSE),1))</f>
        <v/>
      </c>
      <c r="Z63" s="25" t="str">
        <f>IF(COUNTA(T63:U63)&lt;&gt;2,"",ROUND(VLOOKUP(T63,食材リスト!$A$6:$H$505,7,FALSE)*U63/VLOOKUP(T63,食材リスト!$A$6:$H$505,2,FALSE),0))</f>
        <v/>
      </c>
    </row>
    <row r="64" spans="1:26">
      <c r="A64" s="34"/>
      <c r="B64" s="35"/>
      <c r="C64" s="36"/>
      <c r="D64" s="37"/>
      <c r="E64" s="37"/>
      <c r="F64" s="36"/>
      <c r="G64" s="130" t="str">
        <f t="shared" si="3"/>
        <v/>
      </c>
      <c r="H64" t="str">
        <f t="shared" si="1"/>
        <v/>
      </c>
      <c r="I64" t="e">
        <f t="array" ref="I64">IF(ROW(I59)&gt;COUNTA(H$6:H$505),"",INDEX(H:H,SMALL(IF(H$6:H$505&lt;&gt;"",ROW(H$6:H$505),""),ROW(I59))))</f>
        <v>#NUM!</v>
      </c>
      <c r="J64" t="str">
        <f t="shared" si="2"/>
        <v/>
      </c>
      <c r="M64" s="35"/>
      <c r="N64" s="35"/>
      <c r="O64" s="36"/>
      <c r="P64" s="37"/>
      <c r="Q64" s="37"/>
      <c r="R64" s="36"/>
      <c r="T64" s="136"/>
      <c r="U64" s="34"/>
      <c r="V64" s="12" t="str">
        <f>IF(T64="","",VLOOKUP(T64,食材リスト!$A$6:$H$505,3,FALSE))</f>
        <v/>
      </c>
      <c r="W64" s="19" t="str">
        <f>IF(COUNTA(T64:U64)&lt;&gt;2,"",ROUND(VLOOKUP(T64,食材リスト!$A$6:$H$505,4,FALSE)*U64/VLOOKUP(T64,食材リスト!$A$6:$H$505,2,FALSE),1))</f>
        <v/>
      </c>
      <c r="X64" s="30" t="str">
        <f>IF(COUNTA(T64:U64)&lt;&gt;2,"",ROUND(VLOOKUP(T64,食材リスト!$A$6:$H$505,5,FALSE)*U64/VLOOKUP(T64,食材リスト!$A$6:$H$505,2,FALSE),1))</f>
        <v/>
      </c>
      <c r="Y64" s="20" t="str">
        <f>IF(COUNTA(T64:U64)&lt;&gt;2,"",ROUND(VLOOKUP(T64,食材リスト!$A$6:$H$505,6,FALSE)*U64/VLOOKUP(T64,食材リスト!$A$6:$H$505,2,FALSE),1))</f>
        <v/>
      </c>
      <c r="Z64" s="25" t="str">
        <f>IF(COUNTA(T64:U64)&lt;&gt;2,"",ROUND(VLOOKUP(T64,食材リスト!$A$6:$H$505,7,FALSE)*U64/VLOOKUP(T64,食材リスト!$A$6:$H$505,2,FALSE),0))</f>
        <v/>
      </c>
    </row>
    <row r="65" spans="1:26">
      <c r="A65" s="34"/>
      <c r="B65" s="35"/>
      <c r="C65" s="36"/>
      <c r="D65" s="37"/>
      <c r="E65" s="37"/>
      <c r="F65" s="36"/>
      <c r="G65" s="130" t="str">
        <f t="shared" si="3"/>
        <v/>
      </c>
      <c r="H65" t="str">
        <f t="shared" si="1"/>
        <v/>
      </c>
      <c r="I65" t="e">
        <f t="array" ref="I65">IF(ROW(I60)&gt;COUNTA(H$6:H$505),"",INDEX(H:H,SMALL(IF(H$6:H$505&lt;&gt;"",ROW(H$6:H$505),""),ROW(I60))))</f>
        <v>#NUM!</v>
      </c>
      <c r="J65" t="str">
        <f t="shared" si="2"/>
        <v/>
      </c>
      <c r="M65" s="35"/>
      <c r="N65" s="35"/>
      <c r="O65" s="36"/>
      <c r="P65" s="37"/>
      <c r="Q65" s="37"/>
      <c r="R65" s="36"/>
      <c r="T65" s="136"/>
      <c r="U65" s="34"/>
      <c r="V65" s="12" t="str">
        <f>IF(T65="","",VLOOKUP(T65,食材リスト!$A$6:$H$505,3,FALSE))</f>
        <v/>
      </c>
      <c r="W65" s="19" t="str">
        <f>IF(COUNTA(T65:U65)&lt;&gt;2,"",ROUND(VLOOKUP(T65,食材リスト!$A$6:$H$505,4,FALSE)*U65/VLOOKUP(T65,食材リスト!$A$6:$H$505,2,FALSE),1))</f>
        <v/>
      </c>
      <c r="X65" s="30" t="str">
        <f>IF(COUNTA(T65:U65)&lt;&gt;2,"",ROUND(VLOOKUP(T65,食材リスト!$A$6:$H$505,5,FALSE)*U65/VLOOKUP(T65,食材リスト!$A$6:$H$505,2,FALSE),1))</f>
        <v/>
      </c>
      <c r="Y65" s="20" t="str">
        <f>IF(COUNTA(T65:U65)&lt;&gt;2,"",ROUND(VLOOKUP(T65,食材リスト!$A$6:$H$505,6,FALSE)*U65/VLOOKUP(T65,食材リスト!$A$6:$H$505,2,FALSE),1))</f>
        <v/>
      </c>
      <c r="Z65" s="25" t="str">
        <f>IF(COUNTA(T65:U65)&lt;&gt;2,"",ROUND(VLOOKUP(T65,食材リスト!$A$6:$H$505,7,FALSE)*U65/VLOOKUP(T65,食材リスト!$A$6:$H$505,2,FALSE),0))</f>
        <v/>
      </c>
    </row>
    <row r="66" spans="1:26">
      <c r="A66" s="34"/>
      <c r="B66" s="35"/>
      <c r="C66" s="36"/>
      <c r="D66" s="37"/>
      <c r="E66" s="37"/>
      <c r="F66" s="36"/>
      <c r="G66" s="130" t="str">
        <f t="shared" si="3"/>
        <v/>
      </c>
      <c r="H66" t="str">
        <f t="shared" si="1"/>
        <v/>
      </c>
      <c r="I66" t="e">
        <f t="array" ref="I66">IF(ROW(I61)&gt;COUNTA(H$6:H$505),"",INDEX(H:H,SMALL(IF(H$6:H$505&lt;&gt;"",ROW(H$6:H$505),""),ROW(I61))))</f>
        <v>#NUM!</v>
      </c>
      <c r="J66" t="str">
        <f t="shared" si="2"/>
        <v/>
      </c>
      <c r="M66" s="35"/>
      <c r="N66" s="35"/>
      <c r="O66" s="36"/>
      <c r="P66" s="37"/>
      <c r="Q66" s="37"/>
      <c r="R66" s="36"/>
      <c r="T66" s="136"/>
      <c r="U66" s="34"/>
      <c r="V66" s="12" t="str">
        <f>IF(T66="","",VLOOKUP(T66,食材リスト!$A$6:$H$505,3,FALSE))</f>
        <v/>
      </c>
      <c r="W66" s="19" t="str">
        <f>IF(COUNTA(T66:U66)&lt;&gt;2,"",ROUND(VLOOKUP(T66,食材リスト!$A$6:$H$505,4,FALSE)*U66/VLOOKUP(T66,食材リスト!$A$6:$H$505,2,FALSE),1))</f>
        <v/>
      </c>
      <c r="X66" s="30" t="str">
        <f>IF(COUNTA(T66:U66)&lt;&gt;2,"",ROUND(VLOOKUP(T66,食材リスト!$A$6:$H$505,5,FALSE)*U66/VLOOKUP(T66,食材リスト!$A$6:$H$505,2,FALSE),1))</f>
        <v/>
      </c>
      <c r="Y66" s="20" t="str">
        <f>IF(COUNTA(T66:U66)&lt;&gt;2,"",ROUND(VLOOKUP(T66,食材リスト!$A$6:$H$505,6,FALSE)*U66/VLOOKUP(T66,食材リスト!$A$6:$H$505,2,FALSE),1))</f>
        <v/>
      </c>
      <c r="Z66" s="25" t="str">
        <f>IF(COUNTA(T66:U66)&lt;&gt;2,"",ROUND(VLOOKUP(T66,食材リスト!$A$6:$H$505,7,FALSE)*U66/VLOOKUP(T66,食材リスト!$A$6:$H$505,2,FALSE),0))</f>
        <v/>
      </c>
    </row>
    <row r="67" spans="1:26">
      <c r="A67" s="34"/>
      <c r="B67" s="35"/>
      <c r="C67" s="36"/>
      <c r="D67" s="37"/>
      <c r="E67" s="37"/>
      <c r="F67" s="36"/>
      <c r="G67" s="130" t="str">
        <f t="shared" si="3"/>
        <v/>
      </c>
      <c r="H67" t="str">
        <f t="shared" si="1"/>
        <v/>
      </c>
      <c r="I67" t="e">
        <f t="array" ref="I67">IF(ROW(I62)&gt;COUNTA(H$6:H$505),"",INDEX(H:H,SMALL(IF(H$6:H$505&lt;&gt;"",ROW(H$6:H$505),""),ROW(I62))))</f>
        <v>#NUM!</v>
      </c>
      <c r="J67" t="str">
        <f t="shared" si="2"/>
        <v/>
      </c>
      <c r="M67" s="35"/>
      <c r="N67" s="35"/>
      <c r="O67" s="36"/>
      <c r="P67" s="37"/>
      <c r="Q67" s="37"/>
      <c r="R67" s="36"/>
      <c r="T67" s="136"/>
      <c r="U67" s="34"/>
      <c r="V67" s="12" t="str">
        <f>IF(T67="","",VLOOKUP(T67,食材リスト!$A$6:$H$505,3,FALSE))</f>
        <v/>
      </c>
      <c r="W67" s="19" t="str">
        <f>IF(COUNTA(T67:U67)&lt;&gt;2,"",ROUND(VLOOKUP(T67,食材リスト!$A$6:$H$505,4,FALSE)*U67/VLOOKUP(T67,食材リスト!$A$6:$H$505,2,FALSE),1))</f>
        <v/>
      </c>
      <c r="X67" s="30" t="str">
        <f>IF(COUNTA(T67:U67)&lt;&gt;2,"",ROUND(VLOOKUP(T67,食材リスト!$A$6:$H$505,5,FALSE)*U67/VLOOKUP(T67,食材リスト!$A$6:$H$505,2,FALSE),1))</f>
        <v/>
      </c>
      <c r="Y67" s="20" t="str">
        <f>IF(COUNTA(T67:U67)&lt;&gt;2,"",ROUND(VLOOKUP(T67,食材リスト!$A$6:$H$505,6,FALSE)*U67/VLOOKUP(T67,食材リスト!$A$6:$H$505,2,FALSE),1))</f>
        <v/>
      </c>
      <c r="Z67" s="25" t="str">
        <f>IF(COUNTA(T67:U67)&lt;&gt;2,"",ROUND(VLOOKUP(T67,食材リスト!$A$6:$H$505,7,FALSE)*U67/VLOOKUP(T67,食材リスト!$A$6:$H$505,2,FALSE),0))</f>
        <v/>
      </c>
    </row>
    <row r="68" spans="1:26">
      <c r="A68" s="34"/>
      <c r="B68" s="35"/>
      <c r="C68" s="36"/>
      <c r="D68" s="37"/>
      <c r="E68" s="37"/>
      <c r="F68" s="36"/>
      <c r="G68" s="130" t="str">
        <f>IF(COUNTA(A68:F68)&lt;&gt;6,"",ROUND(D68*4+E68*9+F68*4,2))</f>
        <v/>
      </c>
      <c r="H68" t="str">
        <f t="shared" si="1"/>
        <v/>
      </c>
      <c r="I68" t="e">
        <f t="array" ref="I68">IF(ROW(I63)&gt;COUNTA(H$6:H$505),"",INDEX(H:H,SMALL(IF(H$6:H$505&lt;&gt;"",ROW(H$6:H$505),""),ROW(I63))))</f>
        <v>#NUM!</v>
      </c>
      <c r="J68" t="str">
        <f t="shared" si="2"/>
        <v/>
      </c>
      <c r="M68" s="35"/>
      <c r="N68" s="35"/>
      <c r="O68" s="36"/>
      <c r="P68" s="37"/>
      <c r="Q68" s="37"/>
      <c r="R68" s="36"/>
      <c r="T68" s="136"/>
      <c r="U68" s="34"/>
      <c r="V68" s="12" t="str">
        <f>IF(T68="","",VLOOKUP(T68,食材リスト!$A$6:$H$505,3,FALSE))</f>
        <v/>
      </c>
      <c r="W68" s="19" t="str">
        <f>IF(COUNTA(T68:U68)&lt;&gt;2,"",ROUND(VLOOKUP(T68,食材リスト!$A$6:$H$505,4,FALSE)*U68/VLOOKUP(T68,食材リスト!$A$6:$H$505,2,FALSE),1))</f>
        <v/>
      </c>
      <c r="X68" s="30" t="str">
        <f>IF(COUNTA(T68:U68)&lt;&gt;2,"",ROUND(VLOOKUP(T68,食材リスト!$A$6:$H$505,5,FALSE)*U68/VLOOKUP(T68,食材リスト!$A$6:$H$505,2,FALSE),1))</f>
        <v/>
      </c>
      <c r="Y68" s="20" t="str">
        <f>IF(COUNTA(T68:U68)&lt;&gt;2,"",ROUND(VLOOKUP(T68,食材リスト!$A$6:$H$505,6,FALSE)*U68/VLOOKUP(T68,食材リスト!$A$6:$H$505,2,FALSE),1))</f>
        <v/>
      </c>
      <c r="Z68" s="25" t="str">
        <f>IF(COUNTA(T68:U68)&lt;&gt;2,"",ROUND(VLOOKUP(T68,食材リスト!$A$6:$H$505,7,FALSE)*U68/VLOOKUP(T68,食材リスト!$A$6:$H$505,2,FALSE),0))</f>
        <v/>
      </c>
    </row>
    <row r="69" spans="1:26">
      <c r="A69" s="34"/>
      <c r="B69" s="35"/>
      <c r="C69" s="36"/>
      <c r="D69" s="37"/>
      <c r="E69" s="37"/>
      <c r="F69" s="36"/>
      <c r="G69" s="130" t="str">
        <f t="shared" ref="G69:G132" si="4">IF(COUNTA(A69:F69)&lt;&gt;6,"",ROUND(D69*4+E69*9+F69*4,2))</f>
        <v/>
      </c>
      <c r="H69" t="str">
        <f t="shared" si="1"/>
        <v/>
      </c>
      <c r="I69" t="e">
        <f t="array" ref="I69">IF(ROW(I64)&gt;COUNTA(H$6:H$505),"",INDEX(H:H,SMALL(IF(H$6:H$505&lt;&gt;"",ROW(H$6:H$505),""),ROW(I64))))</f>
        <v>#NUM!</v>
      </c>
      <c r="J69" t="str">
        <f t="shared" si="2"/>
        <v/>
      </c>
      <c r="M69" s="35"/>
      <c r="N69" s="35"/>
      <c r="O69" s="36"/>
      <c r="P69" s="37"/>
      <c r="Q69" s="37"/>
      <c r="R69" s="36"/>
      <c r="T69" s="136"/>
      <c r="U69" s="34"/>
      <c r="V69" s="12" t="str">
        <f>IF(T69="","",VLOOKUP(T69,食材リスト!$A$6:$H$505,3,FALSE))</f>
        <v/>
      </c>
      <c r="W69" s="19" t="str">
        <f>IF(COUNTA(T69:U69)&lt;&gt;2,"",ROUND(VLOOKUP(T69,食材リスト!$A$6:$H$505,4,FALSE)*U69/VLOOKUP(T69,食材リスト!$A$6:$H$505,2,FALSE),1))</f>
        <v/>
      </c>
      <c r="X69" s="30" t="str">
        <f>IF(COUNTA(T69:U69)&lt;&gt;2,"",ROUND(VLOOKUP(T69,食材リスト!$A$6:$H$505,5,FALSE)*U69/VLOOKUP(T69,食材リスト!$A$6:$H$505,2,FALSE),1))</f>
        <v/>
      </c>
      <c r="Y69" s="20" t="str">
        <f>IF(COUNTA(T69:U69)&lt;&gt;2,"",ROUND(VLOOKUP(T69,食材リスト!$A$6:$H$505,6,FALSE)*U69/VLOOKUP(T69,食材リスト!$A$6:$H$505,2,FALSE),1))</f>
        <v/>
      </c>
      <c r="Z69" s="25" t="str">
        <f>IF(COUNTA(T69:U69)&lt;&gt;2,"",ROUND(VLOOKUP(T69,食材リスト!$A$6:$H$505,7,FALSE)*U69/VLOOKUP(T69,食材リスト!$A$6:$H$505,2,FALSE),0))</f>
        <v/>
      </c>
    </row>
    <row r="70" spans="1:26">
      <c r="A70" s="34"/>
      <c r="B70" s="35"/>
      <c r="C70" s="36"/>
      <c r="D70" s="37"/>
      <c r="E70" s="37"/>
      <c r="F70" s="36"/>
      <c r="G70" s="130" t="str">
        <f t="shared" si="4"/>
        <v/>
      </c>
      <c r="H70" t="str">
        <f t="shared" ref="H70:H133" si="5">IF(A70="","",A70)</f>
        <v/>
      </c>
      <c r="I70" t="e">
        <f t="array" ref="I70">IF(ROW(I65)&gt;COUNTA(H$6:H$505),"",INDEX(H:H,SMALL(IF(H$6:H$505&lt;&gt;"",ROW(H$6:H$505),""),ROW(I65))))</f>
        <v>#NUM!</v>
      </c>
      <c r="J70" t="str">
        <f t="shared" ref="J70:J133" si="6">IF(ISERROR(I70),"",I70)</f>
        <v/>
      </c>
      <c r="M70" s="35"/>
      <c r="N70" s="35"/>
      <c r="O70" s="36"/>
      <c r="P70" s="37"/>
      <c r="Q70" s="37"/>
      <c r="R70" s="36"/>
      <c r="T70" s="136"/>
      <c r="U70" s="34"/>
      <c r="V70" s="12" t="str">
        <f>IF(T70="","",VLOOKUP(T70,食材リスト!$A$6:$H$505,3,FALSE))</f>
        <v/>
      </c>
      <c r="W70" s="19" t="str">
        <f>IF(COUNTA(T70:U70)&lt;&gt;2,"",ROUND(VLOOKUP(T70,食材リスト!$A$6:$H$505,4,FALSE)*U70/VLOOKUP(T70,食材リスト!$A$6:$H$505,2,FALSE),1))</f>
        <v/>
      </c>
      <c r="X70" s="30" t="str">
        <f>IF(COUNTA(T70:U70)&lt;&gt;2,"",ROUND(VLOOKUP(T70,食材リスト!$A$6:$H$505,5,FALSE)*U70/VLOOKUP(T70,食材リスト!$A$6:$H$505,2,FALSE),1))</f>
        <v/>
      </c>
      <c r="Y70" s="20" t="str">
        <f>IF(COUNTA(T70:U70)&lt;&gt;2,"",ROUND(VLOOKUP(T70,食材リスト!$A$6:$H$505,6,FALSE)*U70/VLOOKUP(T70,食材リスト!$A$6:$H$505,2,FALSE),1))</f>
        <v/>
      </c>
      <c r="Z70" s="25" t="str">
        <f>IF(COUNTA(T70:U70)&lt;&gt;2,"",ROUND(VLOOKUP(T70,食材リスト!$A$6:$H$505,7,FALSE)*U70/VLOOKUP(T70,食材リスト!$A$6:$H$505,2,FALSE),0))</f>
        <v/>
      </c>
    </row>
    <row r="71" spans="1:26">
      <c r="A71" s="34"/>
      <c r="B71" s="35"/>
      <c r="C71" s="36"/>
      <c r="D71" s="37"/>
      <c r="E71" s="37"/>
      <c r="F71" s="36"/>
      <c r="G71" s="130" t="str">
        <f t="shared" si="4"/>
        <v/>
      </c>
      <c r="H71" t="str">
        <f t="shared" si="5"/>
        <v/>
      </c>
      <c r="I71" t="e">
        <f t="array" ref="I71">IF(ROW(I66)&gt;COUNTA(H$6:H$505),"",INDEX(H:H,SMALL(IF(H$6:H$505&lt;&gt;"",ROW(H$6:H$505),""),ROW(I66))))</f>
        <v>#NUM!</v>
      </c>
      <c r="J71" t="str">
        <f t="shared" si="6"/>
        <v/>
      </c>
      <c r="M71" s="35"/>
      <c r="N71" s="35"/>
      <c r="O71" s="36"/>
      <c r="P71" s="37"/>
      <c r="Q71" s="37"/>
      <c r="R71" s="36"/>
      <c r="T71" s="136"/>
      <c r="U71" s="34"/>
      <c r="V71" s="12" t="str">
        <f>IF(T71="","",VLOOKUP(T71,食材リスト!$A$6:$H$505,3,FALSE))</f>
        <v/>
      </c>
      <c r="W71" s="19" t="str">
        <f>IF(COUNTA(T71:U71)&lt;&gt;2,"",ROUND(VLOOKUP(T71,食材リスト!$A$6:$H$505,4,FALSE)*U71/VLOOKUP(T71,食材リスト!$A$6:$H$505,2,FALSE),1))</f>
        <v/>
      </c>
      <c r="X71" s="30" t="str">
        <f>IF(COUNTA(T71:U71)&lt;&gt;2,"",ROUND(VLOOKUP(T71,食材リスト!$A$6:$H$505,5,FALSE)*U71/VLOOKUP(T71,食材リスト!$A$6:$H$505,2,FALSE),1))</f>
        <v/>
      </c>
      <c r="Y71" s="20" t="str">
        <f>IF(COUNTA(T71:U71)&lt;&gt;2,"",ROUND(VLOOKUP(T71,食材リスト!$A$6:$H$505,6,FALSE)*U71/VLOOKUP(T71,食材リスト!$A$6:$H$505,2,FALSE),1))</f>
        <v/>
      </c>
      <c r="Z71" s="25" t="str">
        <f>IF(COUNTA(T71:U71)&lt;&gt;2,"",ROUND(VLOOKUP(T71,食材リスト!$A$6:$H$505,7,FALSE)*U71/VLOOKUP(T71,食材リスト!$A$6:$H$505,2,FALSE),0))</f>
        <v/>
      </c>
    </row>
    <row r="72" spans="1:26">
      <c r="A72" s="34"/>
      <c r="B72" s="35"/>
      <c r="C72" s="36"/>
      <c r="D72" s="37"/>
      <c r="E72" s="37"/>
      <c r="F72" s="36"/>
      <c r="G72" s="130" t="str">
        <f t="shared" si="4"/>
        <v/>
      </c>
      <c r="H72" t="str">
        <f t="shared" si="5"/>
        <v/>
      </c>
      <c r="I72" t="e">
        <f t="array" ref="I72">IF(ROW(I67)&gt;COUNTA(H$6:H$505),"",INDEX(H:H,SMALL(IF(H$6:H$505&lt;&gt;"",ROW(H$6:H$505),""),ROW(I67))))</f>
        <v>#NUM!</v>
      </c>
      <c r="J72" t="str">
        <f t="shared" si="6"/>
        <v/>
      </c>
      <c r="M72" s="35"/>
      <c r="N72" s="35"/>
      <c r="O72" s="36"/>
      <c r="P72" s="37"/>
      <c r="Q72" s="37"/>
      <c r="R72" s="36"/>
      <c r="T72" s="136"/>
      <c r="U72" s="34"/>
      <c r="V72" s="12" t="str">
        <f>IF(T72="","",VLOOKUP(T72,食材リスト!$A$6:$H$505,3,FALSE))</f>
        <v/>
      </c>
      <c r="W72" s="19" t="str">
        <f>IF(COUNTA(T72:U72)&lt;&gt;2,"",ROUND(VLOOKUP(T72,食材リスト!$A$6:$H$505,4,FALSE)*U72/VLOOKUP(T72,食材リスト!$A$6:$H$505,2,FALSE),1))</f>
        <v/>
      </c>
      <c r="X72" s="30" t="str">
        <f>IF(COUNTA(T72:U72)&lt;&gt;2,"",ROUND(VLOOKUP(T72,食材リスト!$A$6:$H$505,5,FALSE)*U72/VLOOKUP(T72,食材リスト!$A$6:$H$505,2,FALSE),1))</f>
        <v/>
      </c>
      <c r="Y72" s="20" t="str">
        <f>IF(COUNTA(T72:U72)&lt;&gt;2,"",ROUND(VLOOKUP(T72,食材リスト!$A$6:$H$505,6,FALSE)*U72/VLOOKUP(T72,食材リスト!$A$6:$H$505,2,FALSE),1))</f>
        <v/>
      </c>
      <c r="Z72" s="25" t="str">
        <f>IF(COUNTA(T72:U72)&lt;&gt;2,"",ROUND(VLOOKUP(T72,食材リスト!$A$6:$H$505,7,FALSE)*U72/VLOOKUP(T72,食材リスト!$A$6:$H$505,2,FALSE),0))</f>
        <v/>
      </c>
    </row>
    <row r="73" spans="1:26">
      <c r="A73" s="34"/>
      <c r="B73" s="35"/>
      <c r="C73" s="36"/>
      <c r="D73" s="37"/>
      <c r="E73" s="37"/>
      <c r="F73" s="36"/>
      <c r="G73" s="130" t="str">
        <f t="shared" si="4"/>
        <v/>
      </c>
      <c r="H73" t="str">
        <f t="shared" si="5"/>
        <v/>
      </c>
      <c r="I73" t="e">
        <f t="array" ref="I73">IF(ROW(I68)&gt;COUNTA(H$6:H$505),"",INDEX(H:H,SMALL(IF(H$6:H$505&lt;&gt;"",ROW(H$6:H$505),""),ROW(I68))))</f>
        <v>#NUM!</v>
      </c>
      <c r="J73" t="str">
        <f t="shared" si="6"/>
        <v/>
      </c>
      <c r="M73" s="35"/>
      <c r="N73" s="35"/>
      <c r="O73" s="36"/>
      <c r="P73" s="37"/>
      <c r="Q73" s="37"/>
      <c r="R73" s="36"/>
      <c r="T73" s="136"/>
      <c r="U73" s="34"/>
      <c r="V73" s="12" t="str">
        <f>IF(T73="","",VLOOKUP(T73,食材リスト!$A$6:$H$505,3,FALSE))</f>
        <v/>
      </c>
      <c r="W73" s="19" t="str">
        <f>IF(COUNTA(T73:U73)&lt;&gt;2,"",ROUND(VLOOKUP(T73,食材リスト!$A$6:$H$505,4,FALSE)*U73/VLOOKUP(T73,食材リスト!$A$6:$H$505,2,FALSE),1))</f>
        <v/>
      </c>
      <c r="X73" s="30" t="str">
        <f>IF(COUNTA(T73:U73)&lt;&gt;2,"",ROUND(VLOOKUP(T73,食材リスト!$A$6:$H$505,5,FALSE)*U73/VLOOKUP(T73,食材リスト!$A$6:$H$505,2,FALSE),1))</f>
        <v/>
      </c>
      <c r="Y73" s="20" t="str">
        <f>IF(COUNTA(T73:U73)&lt;&gt;2,"",ROUND(VLOOKUP(T73,食材リスト!$A$6:$H$505,6,FALSE)*U73/VLOOKUP(T73,食材リスト!$A$6:$H$505,2,FALSE),1))</f>
        <v/>
      </c>
      <c r="Z73" s="25" t="str">
        <f>IF(COUNTA(T73:U73)&lt;&gt;2,"",ROUND(VLOOKUP(T73,食材リスト!$A$6:$H$505,7,FALSE)*U73/VLOOKUP(T73,食材リスト!$A$6:$H$505,2,FALSE),0))</f>
        <v/>
      </c>
    </row>
    <row r="74" spans="1:26">
      <c r="A74" s="34"/>
      <c r="B74" s="35"/>
      <c r="C74" s="36"/>
      <c r="D74" s="37"/>
      <c r="E74" s="37"/>
      <c r="F74" s="36"/>
      <c r="G74" s="130" t="str">
        <f t="shared" si="4"/>
        <v/>
      </c>
      <c r="H74" t="str">
        <f t="shared" si="5"/>
        <v/>
      </c>
      <c r="I74" t="e">
        <f t="array" ref="I74">IF(ROW(I69)&gt;COUNTA(H$6:H$505),"",INDEX(H:H,SMALL(IF(H$6:H$505&lt;&gt;"",ROW(H$6:H$505),""),ROW(I69))))</f>
        <v>#NUM!</v>
      </c>
      <c r="J74" t="str">
        <f t="shared" si="6"/>
        <v/>
      </c>
      <c r="M74" s="35"/>
      <c r="N74" s="35"/>
      <c r="O74" s="36"/>
      <c r="P74" s="37"/>
      <c r="Q74" s="37"/>
      <c r="R74" s="36"/>
      <c r="T74" s="136"/>
      <c r="U74" s="34"/>
      <c r="V74" s="12" t="str">
        <f>IF(T74="","",VLOOKUP(T74,食材リスト!$A$6:$H$505,3,FALSE))</f>
        <v/>
      </c>
      <c r="W74" s="19" t="str">
        <f>IF(COUNTA(T74:U74)&lt;&gt;2,"",ROUND(VLOOKUP(T74,食材リスト!$A$6:$H$505,4,FALSE)*U74/VLOOKUP(T74,食材リスト!$A$6:$H$505,2,FALSE),1))</f>
        <v/>
      </c>
      <c r="X74" s="30" t="str">
        <f>IF(COUNTA(T74:U74)&lt;&gt;2,"",ROUND(VLOOKUP(T74,食材リスト!$A$6:$H$505,5,FALSE)*U74/VLOOKUP(T74,食材リスト!$A$6:$H$505,2,FALSE),1))</f>
        <v/>
      </c>
      <c r="Y74" s="20" t="str">
        <f>IF(COUNTA(T74:U74)&lt;&gt;2,"",ROUND(VLOOKUP(T74,食材リスト!$A$6:$H$505,6,FALSE)*U74/VLOOKUP(T74,食材リスト!$A$6:$H$505,2,FALSE),1))</f>
        <v/>
      </c>
      <c r="Z74" s="25" t="str">
        <f>IF(COUNTA(T74:U74)&lt;&gt;2,"",ROUND(VLOOKUP(T74,食材リスト!$A$6:$H$505,7,FALSE)*U74/VLOOKUP(T74,食材リスト!$A$6:$H$505,2,FALSE),0))</f>
        <v/>
      </c>
    </row>
    <row r="75" spans="1:26" ht="13.5" customHeight="1">
      <c r="A75" s="34"/>
      <c r="B75" s="35"/>
      <c r="C75" s="36"/>
      <c r="D75" s="37"/>
      <c r="E75" s="37"/>
      <c r="F75" s="36"/>
      <c r="G75" s="130" t="str">
        <f t="shared" si="4"/>
        <v/>
      </c>
      <c r="H75" t="str">
        <f t="shared" si="5"/>
        <v/>
      </c>
      <c r="I75" t="e">
        <f t="array" ref="I75">IF(ROW(I70)&gt;COUNTA(H$6:H$505),"",INDEX(H:H,SMALL(IF(H$6:H$505&lt;&gt;"",ROW(H$6:H$505),""),ROW(I70))))</f>
        <v>#NUM!</v>
      </c>
      <c r="J75" t="str">
        <f t="shared" si="6"/>
        <v/>
      </c>
      <c r="M75" s="35"/>
      <c r="N75" s="35"/>
      <c r="O75" s="36"/>
      <c r="P75" s="37"/>
      <c r="Q75" s="37"/>
      <c r="R75" s="36"/>
      <c r="T75" s="136"/>
      <c r="U75" s="34"/>
      <c r="V75" s="12" t="str">
        <f>IF(T75="","",VLOOKUP(T75,食材リスト!$A$6:$H$505,3,FALSE))</f>
        <v/>
      </c>
      <c r="W75" s="19" t="str">
        <f>IF(COUNTA(T75:U75)&lt;&gt;2,"",ROUND(VLOOKUP(T75,食材リスト!$A$6:$H$505,4,FALSE)*U75/VLOOKUP(T75,食材リスト!$A$6:$H$505,2,FALSE),1))</f>
        <v/>
      </c>
      <c r="X75" s="30" t="str">
        <f>IF(COUNTA(T75:U75)&lt;&gt;2,"",ROUND(VLOOKUP(T75,食材リスト!$A$6:$H$505,5,FALSE)*U75/VLOOKUP(T75,食材リスト!$A$6:$H$505,2,FALSE),1))</f>
        <v/>
      </c>
      <c r="Y75" s="20" t="str">
        <f>IF(COUNTA(T75:U75)&lt;&gt;2,"",ROUND(VLOOKUP(T75,食材リスト!$A$6:$H$505,6,FALSE)*U75/VLOOKUP(T75,食材リスト!$A$6:$H$505,2,FALSE),1))</f>
        <v/>
      </c>
      <c r="Z75" s="25" t="str">
        <f>IF(COUNTA(T75:U75)&lt;&gt;2,"",ROUND(VLOOKUP(T75,食材リスト!$A$6:$H$505,7,FALSE)*U75/VLOOKUP(T75,食材リスト!$A$6:$H$505,2,FALSE),0))</f>
        <v/>
      </c>
    </row>
    <row r="76" spans="1:26" ht="13.5" customHeight="1">
      <c r="A76" s="34"/>
      <c r="B76" s="35"/>
      <c r="C76" s="36"/>
      <c r="D76" s="37"/>
      <c r="E76" s="37"/>
      <c r="F76" s="36"/>
      <c r="G76" s="130" t="str">
        <f t="shared" si="4"/>
        <v/>
      </c>
      <c r="H76" t="str">
        <f t="shared" si="5"/>
        <v/>
      </c>
      <c r="I76" t="e">
        <f t="array" ref="I76">IF(ROW(I71)&gt;COUNTA(H$6:H$505),"",INDEX(H:H,SMALL(IF(H$6:H$505&lt;&gt;"",ROW(H$6:H$505),""),ROW(I71))))</f>
        <v>#NUM!</v>
      </c>
      <c r="J76" t="str">
        <f t="shared" si="6"/>
        <v/>
      </c>
      <c r="M76" s="35"/>
      <c r="N76" s="35"/>
      <c r="O76" s="36"/>
      <c r="P76" s="37"/>
      <c r="Q76" s="37"/>
      <c r="R76" s="36"/>
      <c r="T76" s="136"/>
      <c r="U76" s="34"/>
      <c r="V76" s="12" t="str">
        <f>IF(T76="","",VLOOKUP(T76,食材リスト!$A$6:$H$505,3,FALSE))</f>
        <v/>
      </c>
      <c r="W76" s="19" t="str">
        <f>IF(COUNTA(T76:U76)&lt;&gt;2,"",ROUND(VLOOKUP(T76,食材リスト!$A$6:$H$505,4,FALSE)*U76/VLOOKUP(T76,食材リスト!$A$6:$H$505,2,FALSE),1))</f>
        <v/>
      </c>
      <c r="X76" s="30" t="str">
        <f>IF(COUNTA(T76:U76)&lt;&gt;2,"",ROUND(VLOOKUP(T76,食材リスト!$A$6:$H$505,5,FALSE)*U76/VLOOKUP(T76,食材リスト!$A$6:$H$505,2,FALSE),1))</f>
        <v/>
      </c>
      <c r="Y76" s="20" t="str">
        <f>IF(COUNTA(T76:U76)&lt;&gt;2,"",ROUND(VLOOKUP(T76,食材リスト!$A$6:$H$505,6,FALSE)*U76/VLOOKUP(T76,食材リスト!$A$6:$H$505,2,FALSE),1))</f>
        <v/>
      </c>
      <c r="Z76" s="25" t="str">
        <f>IF(COUNTA(T76:U76)&lt;&gt;2,"",ROUND(VLOOKUP(T76,食材リスト!$A$6:$H$505,7,FALSE)*U76/VLOOKUP(T76,食材リスト!$A$6:$H$505,2,FALSE),0))</f>
        <v/>
      </c>
    </row>
    <row r="77" spans="1:26">
      <c r="A77" s="34"/>
      <c r="B77" s="35"/>
      <c r="C77" s="36"/>
      <c r="D77" s="37"/>
      <c r="E77" s="37"/>
      <c r="F77" s="36"/>
      <c r="G77" s="130" t="str">
        <f t="shared" si="4"/>
        <v/>
      </c>
      <c r="H77" t="str">
        <f t="shared" si="5"/>
        <v/>
      </c>
      <c r="I77" t="e">
        <f t="array" ref="I77">IF(ROW(I72)&gt;COUNTA(H$6:H$505),"",INDEX(H:H,SMALL(IF(H$6:H$505&lt;&gt;"",ROW(H$6:H$505),""),ROW(I72))))</f>
        <v>#NUM!</v>
      </c>
      <c r="J77" t="str">
        <f t="shared" si="6"/>
        <v/>
      </c>
      <c r="M77" s="35"/>
      <c r="N77" s="35"/>
      <c r="O77" s="36"/>
      <c r="P77" s="37"/>
      <c r="Q77" s="37"/>
      <c r="R77" s="36"/>
      <c r="T77" s="136"/>
      <c r="U77" s="34"/>
      <c r="V77" s="12" t="str">
        <f>IF(T77="","",VLOOKUP(T77,食材リスト!$A$6:$H$505,3,FALSE))</f>
        <v/>
      </c>
      <c r="W77" s="19" t="str">
        <f>IF(COUNTA(T77:U77)&lt;&gt;2,"",ROUND(VLOOKUP(T77,食材リスト!$A$6:$H$505,4,FALSE)*U77/VLOOKUP(T77,食材リスト!$A$6:$H$505,2,FALSE),1))</f>
        <v/>
      </c>
      <c r="X77" s="30" t="str">
        <f>IF(COUNTA(T77:U77)&lt;&gt;2,"",ROUND(VLOOKUP(T77,食材リスト!$A$6:$H$505,5,FALSE)*U77/VLOOKUP(T77,食材リスト!$A$6:$H$505,2,FALSE),1))</f>
        <v/>
      </c>
      <c r="Y77" s="20" t="str">
        <f>IF(COUNTA(T77:U77)&lt;&gt;2,"",ROUND(VLOOKUP(T77,食材リスト!$A$6:$H$505,6,FALSE)*U77/VLOOKUP(T77,食材リスト!$A$6:$H$505,2,FALSE),1))</f>
        <v/>
      </c>
      <c r="Z77" s="25" t="str">
        <f>IF(COUNTA(T77:U77)&lt;&gt;2,"",ROUND(VLOOKUP(T77,食材リスト!$A$6:$H$505,7,FALSE)*U77/VLOOKUP(T77,食材リスト!$A$6:$H$505,2,FALSE),0))</f>
        <v/>
      </c>
    </row>
    <row r="78" spans="1:26">
      <c r="A78" s="34"/>
      <c r="B78" s="35"/>
      <c r="C78" s="36"/>
      <c r="D78" s="37"/>
      <c r="E78" s="37"/>
      <c r="F78" s="36"/>
      <c r="G78" s="130" t="str">
        <f t="shared" si="4"/>
        <v/>
      </c>
      <c r="H78" t="str">
        <f t="shared" si="5"/>
        <v/>
      </c>
      <c r="I78" t="e">
        <f t="array" ref="I78">IF(ROW(I73)&gt;COUNTA(H$6:H$505),"",INDEX(H:H,SMALL(IF(H$6:H$505&lt;&gt;"",ROW(H$6:H$505),""),ROW(I73))))</f>
        <v>#NUM!</v>
      </c>
      <c r="J78" t="str">
        <f t="shared" si="6"/>
        <v/>
      </c>
      <c r="M78" s="35"/>
      <c r="N78" s="35"/>
      <c r="O78" s="36"/>
      <c r="P78" s="37"/>
      <c r="Q78" s="37"/>
      <c r="R78" s="36"/>
      <c r="T78" s="136"/>
      <c r="U78" s="34"/>
      <c r="V78" s="12" t="str">
        <f>IF(T78="","",VLOOKUP(T78,食材リスト!$A$6:$H$505,3,FALSE))</f>
        <v/>
      </c>
      <c r="W78" s="19" t="str">
        <f>IF(COUNTA(T78:U78)&lt;&gt;2,"",ROUND(VLOOKUP(T78,食材リスト!$A$6:$H$505,4,FALSE)*U78/VLOOKUP(T78,食材リスト!$A$6:$H$505,2,FALSE),1))</f>
        <v/>
      </c>
      <c r="X78" s="30" t="str">
        <f>IF(COUNTA(T78:U78)&lt;&gt;2,"",ROUND(VLOOKUP(T78,食材リスト!$A$6:$H$505,5,FALSE)*U78/VLOOKUP(T78,食材リスト!$A$6:$H$505,2,FALSE),1))</f>
        <v/>
      </c>
      <c r="Y78" s="20" t="str">
        <f>IF(COUNTA(T78:U78)&lt;&gt;2,"",ROUND(VLOOKUP(T78,食材リスト!$A$6:$H$505,6,FALSE)*U78/VLOOKUP(T78,食材リスト!$A$6:$H$505,2,FALSE),1))</f>
        <v/>
      </c>
      <c r="Z78" s="25" t="str">
        <f>IF(COUNTA(T78:U78)&lt;&gt;2,"",ROUND(VLOOKUP(T78,食材リスト!$A$6:$H$505,7,FALSE)*U78/VLOOKUP(T78,食材リスト!$A$6:$H$505,2,FALSE),0))</f>
        <v/>
      </c>
    </row>
    <row r="79" spans="1:26">
      <c r="A79" s="34"/>
      <c r="B79" s="35"/>
      <c r="C79" s="36"/>
      <c r="D79" s="37"/>
      <c r="E79" s="37"/>
      <c r="F79" s="36"/>
      <c r="G79" s="130" t="str">
        <f t="shared" si="4"/>
        <v/>
      </c>
      <c r="H79" t="str">
        <f t="shared" si="5"/>
        <v/>
      </c>
      <c r="I79" t="e">
        <f t="array" ref="I79">IF(ROW(I74)&gt;COUNTA(H$6:H$505),"",INDEX(H:H,SMALL(IF(H$6:H$505&lt;&gt;"",ROW(H$6:H$505),""),ROW(I74))))</f>
        <v>#NUM!</v>
      </c>
      <c r="J79" t="str">
        <f t="shared" si="6"/>
        <v/>
      </c>
      <c r="M79" s="35"/>
      <c r="N79" s="35"/>
      <c r="O79" s="36"/>
      <c r="P79" s="37"/>
      <c r="Q79" s="37"/>
      <c r="R79" s="36"/>
      <c r="T79" s="137"/>
      <c r="U79" s="43"/>
      <c r="V79" s="13" t="str">
        <f>IF(T79="","",VLOOKUP(T79,食材リスト!$A$6:$H$505,3,FALSE))</f>
        <v/>
      </c>
      <c r="W79" s="21" t="str">
        <f>IF(COUNTA(T79:U79)&lt;&gt;2,"",ROUND(VLOOKUP(T79,食材リスト!$A$6:$H$505,4,FALSE)*U79/VLOOKUP(T79,食材リスト!$A$6:$H$505,2,FALSE),1))</f>
        <v/>
      </c>
      <c r="X79" s="31" t="str">
        <f>IF(COUNTA(T79:U79)&lt;&gt;2,"",ROUND(VLOOKUP(T79,食材リスト!$A$6:$H$505,5,FALSE)*U79/VLOOKUP(T79,食材リスト!$A$6:$H$505,2,FALSE),1))</f>
        <v/>
      </c>
      <c r="Y79" s="22" t="str">
        <f>IF(COUNTA(T79:U79)&lt;&gt;2,"",ROUND(VLOOKUP(T79,食材リスト!$A$6:$H$505,6,FALSE)*U79/VLOOKUP(T79,食材リスト!$A$6:$H$505,2,FALSE),1))</f>
        <v/>
      </c>
      <c r="Z79" s="26" t="str">
        <f>IF(COUNTA(T79:U79)&lt;&gt;2,"",ROUND(VLOOKUP(T79,食材リスト!$A$6:$H$505,7,FALSE)*U79/VLOOKUP(T79,食材リスト!$A$6:$H$505,2,FALSE),0))</f>
        <v/>
      </c>
    </row>
    <row r="80" spans="1:26">
      <c r="A80" s="34"/>
      <c r="B80" s="35"/>
      <c r="C80" s="36"/>
      <c r="D80" s="37"/>
      <c r="E80" s="37"/>
      <c r="F80" s="36"/>
      <c r="G80" s="130" t="str">
        <f t="shared" si="4"/>
        <v/>
      </c>
      <c r="H80" t="str">
        <f t="shared" si="5"/>
        <v/>
      </c>
      <c r="I80" t="e">
        <f t="array" ref="I80">IF(ROW(I75)&gt;COUNTA(H$6:H$505),"",INDEX(H:H,SMALL(IF(H$6:H$505&lt;&gt;"",ROW(H$6:H$505),""),ROW(I75))))</f>
        <v>#NUM!</v>
      </c>
      <c r="J80" t="str">
        <f t="shared" si="6"/>
        <v/>
      </c>
      <c r="M80" s="35"/>
      <c r="N80" s="35"/>
      <c r="O80" s="36"/>
      <c r="P80" s="37"/>
      <c r="Q80" s="37"/>
      <c r="R80" s="36"/>
      <c r="T80" s="7" t="s">
        <v>85</v>
      </c>
      <c r="V80" s="95"/>
      <c r="W80" s="92" t="s">
        <v>81</v>
      </c>
    </row>
    <row r="81" spans="1:26">
      <c r="A81" s="34"/>
      <c r="B81" s="35"/>
      <c r="C81" s="36"/>
      <c r="D81" s="37"/>
      <c r="E81" s="37"/>
      <c r="F81" s="36"/>
      <c r="G81" s="130" t="str">
        <f t="shared" si="4"/>
        <v/>
      </c>
      <c r="H81" t="str">
        <f t="shared" si="5"/>
        <v/>
      </c>
      <c r="I81" t="e">
        <f t="array" ref="I81">IF(ROW(I76)&gt;COUNTA(H$6:H$505),"",INDEX(H:H,SMALL(IF(H$6:H$505&lt;&gt;"",ROW(H$6:H$505),""),ROW(I76))))</f>
        <v>#NUM!</v>
      </c>
      <c r="J81" t="str">
        <f t="shared" si="6"/>
        <v/>
      </c>
      <c r="M81" s="35"/>
      <c r="N81" s="35"/>
      <c r="O81" s="36"/>
      <c r="P81" s="37"/>
      <c r="Q81" s="37"/>
      <c r="R81" s="36"/>
      <c r="U81" s="1"/>
    </row>
    <row r="82" spans="1:26">
      <c r="A82" s="34"/>
      <c r="B82" s="35"/>
      <c r="C82" s="36"/>
      <c r="D82" s="37"/>
      <c r="E82" s="37"/>
      <c r="F82" s="36"/>
      <c r="G82" s="130" t="str">
        <f t="shared" si="4"/>
        <v/>
      </c>
      <c r="H82" t="str">
        <f t="shared" si="5"/>
        <v/>
      </c>
      <c r="I82" t="e">
        <f t="array" ref="I82">IF(ROW(I77)&gt;COUNTA(H$6:H$505),"",INDEX(H:H,SMALL(IF(H$6:H$505&lt;&gt;"",ROW(H$6:H$505),""),ROW(I77))))</f>
        <v>#NUM!</v>
      </c>
      <c r="J82" t="str">
        <f t="shared" si="6"/>
        <v/>
      </c>
      <c r="M82" s="35"/>
      <c r="N82" s="35"/>
      <c r="O82" s="36"/>
      <c r="P82" s="37"/>
      <c r="Q82" s="37"/>
      <c r="R82" s="36"/>
      <c r="T82" s="85" t="s">
        <v>79</v>
      </c>
      <c r="U82" s="1"/>
      <c r="V82" s="6" t="s">
        <v>24</v>
      </c>
      <c r="W82" s="87" t="s">
        <v>23</v>
      </c>
      <c r="X82" s="88" t="s">
        <v>21</v>
      </c>
      <c r="Y82" s="89" t="s">
        <v>22</v>
      </c>
      <c r="Z82" s="90" t="s">
        <v>25</v>
      </c>
    </row>
    <row r="83" spans="1:26">
      <c r="A83" s="34"/>
      <c r="B83" s="35"/>
      <c r="C83" s="36"/>
      <c r="D83" s="37"/>
      <c r="E83" s="37"/>
      <c r="F83" s="36"/>
      <c r="G83" s="130" t="str">
        <f t="shared" si="4"/>
        <v/>
      </c>
      <c r="H83" t="str">
        <f t="shared" si="5"/>
        <v/>
      </c>
      <c r="I83" t="e">
        <f t="array" ref="I83">IF(ROW(I78)&gt;COUNTA(H$6:H$505),"",INDEX(H:H,SMALL(IF(H$6:H$505&lt;&gt;"",ROW(H$6:H$505),""),ROW(I78))))</f>
        <v>#NUM!</v>
      </c>
      <c r="J83" t="str">
        <f t="shared" si="6"/>
        <v/>
      </c>
      <c r="M83" s="35"/>
      <c r="N83" s="35"/>
      <c r="O83" s="36"/>
      <c r="P83" s="37"/>
      <c r="Q83" s="37"/>
      <c r="R83" s="36"/>
      <c r="T83" s="138" t="str">
        <f>IF(U48="","",U48)</f>
        <v/>
      </c>
      <c r="U83" s="92">
        <v>1</v>
      </c>
      <c r="V83" s="92" t="s">
        <v>81</v>
      </c>
      <c r="W83" s="91" t="str">
        <f>IF(V80="","",IF(SUM(W51:Y79)=0,"",ROUND(SUM(W51:W79)/V80,1)))</f>
        <v/>
      </c>
      <c r="X83" s="94" t="str">
        <f>IF(V80="","",IF(SUM(W51:Y79)=0,"",ROUND(SUM(X51:X79)/V80,1)))</f>
        <v/>
      </c>
      <c r="Y83" s="91" t="str">
        <f>IF(V80="","",IF(SUM(W51:Y79)=0,"",ROUND(SUM(Y51:Y79)/V80,1)))</f>
        <v/>
      </c>
      <c r="Z83" s="93" t="str">
        <f>IF(SUM(W83:Y83)=0,"",ROUND(SUM(Z51:Z79)/V80,0))</f>
        <v/>
      </c>
    </row>
    <row r="84" spans="1:26">
      <c r="A84" s="34"/>
      <c r="B84" s="35"/>
      <c r="C84" s="36"/>
      <c r="D84" s="37"/>
      <c r="E84" s="37"/>
      <c r="F84" s="36"/>
      <c r="G84" s="130" t="str">
        <f t="shared" si="4"/>
        <v/>
      </c>
      <c r="H84" t="str">
        <f t="shared" si="5"/>
        <v/>
      </c>
      <c r="I84" t="e">
        <f t="array" ref="I84">IF(ROW(I79)&gt;COUNTA(H$6:H$505),"",INDEX(H:H,SMALL(IF(H$6:H$505&lt;&gt;"",ROW(H$6:H$505),""),ROW(I79))))</f>
        <v>#NUM!</v>
      </c>
      <c r="J84" t="str">
        <f t="shared" si="6"/>
        <v/>
      </c>
      <c r="M84" s="35"/>
      <c r="N84" s="35"/>
      <c r="O84" s="36"/>
      <c r="P84" s="37"/>
      <c r="Q84" s="37"/>
      <c r="R84" s="36"/>
      <c r="T84" s="7" t="s">
        <v>83</v>
      </c>
    </row>
    <row r="85" spans="1:26">
      <c r="A85" s="34"/>
      <c r="B85" s="35"/>
      <c r="C85" s="36"/>
      <c r="D85" s="37"/>
      <c r="E85" s="37"/>
      <c r="F85" s="36"/>
      <c r="G85" s="130" t="str">
        <f t="shared" si="4"/>
        <v/>
      </c>
      <c r="H85" t="str">
        <f t="shared" si="5"/>
        <v/>
      </c>
      <c r="I85" t="e">
        <f t="array" ref="I85">IF(ROW(I80)&gt;COUNTA(H$6:H$505),"",INDEX(H:H,SMALL(IF(H$6:H$505&lt;&gt;"",ROW(H$6:H$505),""),ROW(I80))))</f>
        <v>#NUM!</v>
      </c>
      <c r="J85" t="str">
        <f t="shared" si="6"/>
        <v/>
      </c>
      <c r="M85" s="35"/>
      <c r="N85" s="35"/>
      <c r="O85" s="36"/>
      <c r="P85" s="37"/>
      <c r="Q85" s="37"/>
      <c r="R85" s="36"/>
    </row>
    <row r="86" spans="1:26">
      <c r="A86" s="34"/>
      <c r="B86" s="35"/>
      <c r="C86" s="36"/>
      <c r="D86" s="37"/>
      <c r="E86" s="37"/>
      <c r="F86" s="36"/>
      <c r="G86" s="130" t="str">
        <f t="shared" si="4"/>
        <v/>
      </c>
      <c r="H86" t="str">
        <f t="shared" si="5"/>
        <v/>
      </c>
      <c r="I86" t="e">
        <f t="array" ref="I86">IF(ROW(I81)&gt;COUNTA(H$6:H$505),"",INDEX(H:H,SMALL(IF(H$6:H$505&lt;&gt;"",ROW(H$6:H$505),""),ROW(I81))))</f>
        <v>#NUM!</v>
      </c>
      <c r="J86" t="str">
        <f t="shared" si="6"/>
        <v/>
      </c>
      <c r="M86" s="35"/>
      <c r="N86" s="35"/>
      <c r="O86" s="36"/>
      <c r="P86" s="37"/>
      <c r="Q86" s="37"/>
      <c r="R86" s="36"/>
    </row>
    <row r="87" spans="1:26">
      <c r="A87" s="34"/>
      <c r="B87" s="35"/>
      <c r="C87" s="36"/>
      <c r="D87" s="37"/>
      <c r="E87" s="37"/>
      <c r="F87" s="36"/>
      <c r="G87" s="130" t="str">
        <f t="shared" si="4"/>
        <v/>
      </c>
      <c r="H87" t="str">
        <f t="shared" si="5"/>
        <v/>
      </c>
      <c r="I87" t="e">
        <f t="array" ref="I87">IF(ROW(I82)&gt;COUNTA(H$6:H$505),"",INDEX(H:H,SMALL(IF(H$6:H$505&lt;&gt;"",ROW(H$6:H$505),""),ROW(I82))))</f>
        <v>#NUM!</v>
      </c>
      <c r="J87" t="str">
        <f t="shared" si="6"/>
        <v/>
      </c>
      <c r="M87" s="35"/>
      <c r="N87" s="35"/>
      <c r="O87" s="36"/>
      <c r="P87" s="37"/>
      <c r="Q87" s="37"/>
      <c r="R87" s="36"/>
    </row>
    <row r="88" spans="1:26">
      <c r="A88" s="34"/>
      <c r="B88" s="35"/>
      <c r="C88" s="36"/>
      <c r="D88" s="37"/>
      <c r="E88" s="37"/>
      <c r="F88" s="36"/>
      <c r="G88" s="130" t="str">
        <f>IF(COUNTA(A88:F88)&lt;&gt;6,"",ROUND(D88*4+E88*9+F88*4,2))</f>
        <v/>
      </c>
      <c r="H88" t="str">
        <f>IF(A88="","",A88)</f>
        <v/>
      </c>
      <c r="I88" t="e">
        <f t="array" ref="I88">IF(ROW(I83)&gt;COUNTA(H$6:H$505),"",INDEX(H:H,SMALL(IF(H$6:H$505&lt;&gt;"",ROW(H$6:H$505),""),ROW(I83))))</f>
        <v>#NUM!</v>
      </c>
      <c r="J88" t="str">
        <f t="shared" si="6"/>
        <v/>
      </c>
      <c r="M88" s="35"/>
      <c r="N88" s="35"/>
      <c r="O88" s="36"/>
      <c r="P88" s="37"/>
      <c r="Q88" s="37"/>
      <c r="R88" s="36"/>
      <c r="T88" s="7" t="s">
        <v>82</v>
      </c>
    </row>
    <row r="89" spans="1:26" ht="13.5" customHeight="1">
      <c r="A89" s="34"/>
      <c r="B89" s="35"/>
      <c r="C89" s="36"/>
      <c r="D89" s="37"/>
      <c r="E89" s="37"/>
      <c r="F89" s="36"/>
      <c r="G89" s="130" t="str">
        <f>IF(COUNTA(A89:F89)&lt;&gt;6,"",ROUND(D89*4+E89*9+F89*4,2))</f>
        <v/>
      </c>
      <c r="H89" t="str">
        <f>IF(A89="","",A89)</f>
        <v/>
      </c>
      <c r="I89" t="e">
        <f t="array" ref="I89">IF(ROW(I84)&gt;COUNTA(H$6:H$505),"",INDEX(H:H,SMALL(IF(H$6:H$505&lt;&gt;"",ROW(H$6:H$505),""),ROW(I84))))</f>
        <v>#NUM!</v>
      </c>
      <c r="J89" t="str">
        <f t="shared" si="6"/>
        <v/>
      </c>
      <c r="M89" s="35"/>
      <c r="N89" s="35"/>
      <c r="O89" s="36"/>
      <c r="P89" s="37"/>
      <c r="Q89" s="37"/>
      <c r="R89" s="36"/>
      <c r="T89" s="150" t="s">
        <v>80</v>
      </c>
      <c r="U89" s="146"/>
      <c r="V89" s="147"/>
      <c r="W89" s="143" t="s">
        <v>42</v>
      </c>
      <c r="X89" s="144"/>
      <c r="Y89" s="144"/>
      <c r="Z89" s="145"/>
    </row>
    <row r="90" spans="1:26" ht="13.5" customHeight="1">
      <c r="A90" s="34"/>
      <c r="B90" s="35"/>
      <c r="C90" s="36"/>
      <c r="D90" s="37"/>
      <c r="E90" s="37"/>
      <c r="F90" s="36"/>
      <c r="G90" s="130" t="str">
        <f t="shared" si="4"/>
        <v/>
      </c>
      <c r="H90" t="str">
        <f t="shared" si="5"/>
        <v/>
      </c>
      <c r="I90" t="e">
        <f t="array" ref="I90">IF(ROW(I85)&gt;COUNTA(H$6:H$505),"",INDEX(H:H,SMALL(IF(H$6:H$505&lt;&gt;"",ROW(H$6:H$505),""),ROW(I85))))</f>
        <v>#NUM!</v>
      </c>
      <c r="J90" t="str">
        <f t="shared" si="6"/>
        <v/>
      </c>
      <c r="M90" s="35"/>
      <c r="N90" s="35"/>
      <c r="O90" s="36"/>
      <c r="P90" s="37"/>
      <c r="Q90" s="37"/>
      <c r="R90" s="36"/>
      <c r="T90" s="151"/>
      <c r="U90" s="148"/>
      <c r="V90" s="149"/>
      <c r="W90" s="76" t="str">
        <f>IF(SUM(W92:Y120)=0,"",SUM(W92:W120)&amp;"g "&amp;"("&amp;ROUND(SUM(W92:W120)*100/(SUM(W92:W120)+SUM(X92:X120)+SUM(Y92:Y120)),0)&amp;"%)")</f>
        <v/>
      </c>
      <c r="X90" s="77" t="str">
        <f>IF(SUM(W92:Y120)=0,"",SUM(X92:X120)&amp;"g "&amp;"("&amp;ROUND(SUM(X92:X120)*100/(SUM(W92:W120)+SUM(X92:X120)+SUM(Y92:Y120)),0)&amp;"%)")</f>
        <v/>
      </c>
      <c r="Y90" s="78" t="str">
        <f>IF(SUM(W92:Y120)=0,"",SUM(Y92:Y120)&amp;"g "&amp;"("&amp;ROUND(SUM(Y92:Y120)*100/(SUM(W92:W120)+SUM(X92:X120)+SUM(Y92:Y120)),0)&amp;"%)")</f>
        <v/>
      </c>
      <c r="Z90" s="79" t="str">
        <f>IF(SUM(W92:Y120)=0,"",SUM(Z92:Z120))</f>
        <v/>
      </c>
    </row>
    <row r="91" spans="1:26">
      <c r="A91" s="34"/>
      <c r="B91" s="35"/>
      <c r="C91" s="36"/>
      <c r="D91" s="37"/>
      <c r="E91" s="37"/>
      <c r="F91" s="36"/>
      <c r="G91" s="130" t="str">
        <f t="shared" si="4"/>
        <v/>
      </c>
      <c r="H91" t="str">
        <f t="shared" si="5"/>
        <v/>
      </c>
      <c r="I91" t="e">
        <f t="array" ref="I91">IF(ROW(I86)&gt;COUNTA(H$6:H$505),"",INDEX(H:H,SMALL(IF(H$6:H$505&lt;&gt;"",ROW(H$6:H$505),""),ROW(I86))))</f>
        <v>#NUM!</v>
      </c>
      <c r="J91" t="str">
        <f t="shared" si="6"/>
        <v/>
      </c>
      <c r="M91" s="35"/>
      <c r="N91" s="35"/>
      <c r="O91" s="36"/>
      <c r="P91" s="37"/>
      <c r="Q91" s="37"/>
      <c r="R91" s="36"/>
      <c r="T91" s="139" t="s">
        <v>30</v>
      </c>
      <c r="U91" s="2" t="s">
        <v>35</v>
      </c>
      <c r="V91" s="6" t="s">
        <v>24</v>
      </c>
      <c r="W91" s="83" t="s">
        <v>86</v>
      </c>
      <c r="X91" s="28" t="s">
        <v>87</v>
      </c>
      <c r="Y91" s="84" t="s">
        <v>88</v>
      </c>
      <c r="Z91" s="6" t="s">
        <v>25</v>
      </c>
    </row>
    <row r="92" spans="1:26">
      <c r="A92" s="34"/>
      <c r="B92" s="35"/>
      <c r="C92" s="36"/>
      <c r="D92" s="37"/>
      <c r="E92" s="37"/>
      <c r="F92" s="36"/>
      <c r="G92" s="130" t="str">
        <f t="shared" si="4"/>
        <v/>
      </c>
      <c r="H92" t="str">
        <f t="shared" si="5"/>
        <v/>
      </c>
      <c r="I92" t="e">
        <f t="array" ref="I92">IF(ROW(I87)&gt;COUNTA(H$6:H$505),"",INDEX(H:H,SMALL(IF(H$6:H$505&lt;&gt;"",ROW(H$6:H$505),""),ROW(I87))))</f>
        <v>#NUM!</v>
      </c>
      <c r="J92" t="str">
        <f t="shared" si="6"/>
        <v/>
      </c>
      <c r="M92" s="35"/>
      <c r="N92" s="35"/>
      <c r="O92" s="36"/>
      <c r="P92" s="37"/>
      <c r="Q92" s="37"/>
      <c r="R92" s="36"/>
      <c r="T92" s="136"/>
      <c r="U92" s="49"/>
      <c r="V92" s="23" t="str">
        <f>IF(T92="","",VLOOKUP(T92,食材リスト!$A$6:$H$505,3,FALSE))</f>
        <v/>
      </c>
      <c r="W92" s="17" t="str">
        <f>IF(COUNTA(T92:U92)&lt;&gt;2,"",ROUND(VLOOKUP(T92,食材リスト!$A$6:$H$505,4,FALSE)*U92/VLOOKUP(T92,食材リスト!$A$6:$H$505,2,FALSE),1))</f>
        <v/>
      </c>
      <c r="X92" s="29" t="str">
        <f>IF(COUNTA(T92:U92)&lt;&gt;2,"",ROUND(VLOOKUP(T92,食材リスト!$A$6:$H$505,5,FALSE)*U92/VLOOKUP(T92,食材リスト!$A$6:$H$505,2,FALSE),1))</f>
        <v/>
      </c>
      <c r="Y92" s="18" t="str">
        <f>IF(COUNTA(T92:U92)&lt;&gt;2,"",ROUND(VLOOKUP(T92,食材リスト!$A$6:$H$505,6,FALSE)*U92/VLOOKUP(T92,食材リスト!$A$6:$H$505,2,FALSE),1))</f>
        <v/>
      </c>
      <c r="Z92" s="24" t="str">
        <f>IF(COUNTA(T92:U92)&lt;&gt;2,"",ROUND(VLOOKUP(T92,食材リスト!$A$6:$H$505,7,FALSE)*U92/VLOOKUP(T92,食材リスト!$A$6:$H$505,2,FALSE),0))</f>
        <v/>
      </c>
    </row>
    <row r="93" spans="1:26">
      <c r="A93" s="34"/>
      <c r="B93" s="35"/>
      <c r="C93" s="36"/>
      <c r="D93" s="37"/>
      <c r="E93" s="37"/>
      <c r="F93" s="36"/>
      <c r="G93" s="130" t="str">
        <f t="shared" si="4"/>
        <v/>
      </c>
      <c r="H93" t="str">
        <f t="shared" si="5"/>
        <v/>
      </c>
      <c r="I93" t="e">
        <f t="array" ref="I93">IF(ROW(I88)&gt;COUNTA(H$6:H$505),"",INDEX(H:H,SMALL(IF(H$6:H$505&lt;&gt;"",ROW(H$6:H$505),""),ROW(I88))))</f>
        <v>#NUM!</v>
      </c>
      <c r="J93" t="str">
        <f t="shared" si="6"/>
        <v/>
      </c>
      <c r="M93" s="35"/>
      <c r="N93" s="35"/>
      <c r="O93" s="36"/>
      <c r="P93" s="37"/>
      <c r="Q93" s="37"/>
      <c r="R93" s="36"/>
      <c r="T93" s="136"/>
      <c r="U93" s="34"/>
      <c r="V93" s="12" t="str">
        <f>IF(T93="","",VLOOKUP(T93,食材リスト!$A$6:$H$505,3,FALSE))</f>
        <v/>
      </c>
      <c r="W93" s="19" t="str">
        <f>IF(COUNTA(T93:U93)&lt;&gt;2,"",ROUND(VLOOKUP(T93,食材リスト!$A$6:$H$505,4,FALSE)*U93/VLOOKUP(T93,食材リスト!$A$6:$H$505,2,FALSE),1))</f>
        <v/>
      </c>
      <c r="X93" s="30" t="str">
        <f>IF(COUNTA(T93:U93)&lt;&gt;2,"",ROUND(VLOOKUP(T93,食材リスト!$A$6:$H$505,5,FALSE)*U93/VLOOKUP(T93,食材リスト!$A$6:$H$505,2,FALSE),1))</f>
        <v/>
      </c>
      <c r="Y93" s="20" t="str">
        <f>IF(COUNTA(T93:U93)&lt;&gt;2,"",ROUND(VLOOKUP(T93,食材リスト!$A$6:$H$505,6,FALSE)*U93/VLOOKUP(T93,食材リスト!$A$6:$H$505,2,FALSE),1))</f>
        <v/>
      </c>
      <c r="Z93" s="25" t="str">
        <f>IF(COUNTA(T93:U93)&lt;&gt;2,"",ROUND(VLOOKUP(T93,食材リスト!$A$6:$H$505,7,FALSE)*U93/VLOOKUP(T93,食材リスト!$A$6:$H$505,2,FALSE),0))</f>
        <v/>
      </c>
    </row>
    <row r="94" spans="1:26">
      <c r="A94" s="34"/>
      <c r="B94" s="35"/>
      <c r="C94" s="36"/>
      <c r="D94" s="37"/>
      <c r="E94" s="37"/>
      <c r="F94" s="36"/>
      <c r="G94" s="130" t="str">
        <f t="shared" si="4"/>
        <v/>
      </c>
      <c r="H94" t="str">
        <f t="shared" si="5"/>
        <v/>
      </c>
      <c r="I94" t="e">
        <f t="array" ref="I94">IF(ROW(I89)&gt;COUNTA(H$6:H$505),"",INDEX(H:H,SMALL(IF(H$6:H$505&lt;&gt;"",ROW(H$6:H$505),""),ROW(I89))))</f>
        <v>#NUM!</v>
      </c>
      <c r="J94" t="str">
        <f t="shared" si="6"/>
        <v/>
      </c>
      <c r="M94" s="35"/>
      <c r="N94" s="35"/>
      <c r="O94" s="36"/>
      <c r="P94" s="37"/>
      <c r="Q94" s="37"/>
      <c r="R94" s="36"/>
      <c r="T94" s="136"/>
      <c r="U94" s="34"/>
      <c r="V94" s="12" t="str">
        <f>IF(T94="","",VLOOKUP(T94,食材リスト!$A$6:$H$505,3,FALSE))</f>
        <v/>
      </c>
      <c r="W94" s="19" t="str">
        <f>IF(COUNTA(T94:U94)&lt;&gt;2,"",ROUND(VLOOKUP(T94,食材リスト!$A$6:$H$505,4,FALSE)*U94/VLOOKUP(T94,食材リスト!$A$6:$H$505,2,FALSE),1))</f>
        <v/>
      </c>
      <c r="X94" s="30" t="str">
        <f>IF(COUNTA(T94:U94)&lt;&gt;2,"",ROUND(VLOOKUP(T94,食材リスト!$A$6:$H$505,5,FALSE)*U94/VLOOKUP(T94,食材リスト!$A$6:$H$505,2,FALSE),1))</f>
        <v/>
      </c>
      <c r="Y94" s="20" t="str">
        <f>IF(COUNTA(T94:U94)&lt;&gt;2,"",ROUND(VLOOKUP(T94,食材リスト!$A$6:$H$505,6,FALSE)*U94/VLOOKUP(T94,食材リスト!$A$6:$H$505,2,FALSE),1))</f>
        <v/>
      </c>
      <c r="Z94" s="25" t="str">
        <f>IF(COUNTA(T94:U94)&lt;&gt;2,"",ROUND(VLOOKUP(T94,食材リスト!$A$6:$H$505,7,FALSE)*U94/VLOOKUP(T94,食材リスト!$A$6:$H$505,2,FALSE),0))</f>
        <v/>
      </c>
    </row>
    <row r="95" spans="1:26">
      <c r="A95" s="34"/>
      <c r="B95" s="35"/>
      <c r="C95" s="36"/>
      <c r="D95" s="37"/>
      <c r="E95" s="37"/>
      <c r="F95" s="36"/>
      <c r="G95" s="130" t="str">
        <f t="shared" si="4"/>
        <v/>
      </c>
      <c r="H95" t="str">
        <f t="shared" si="5"/>
        <v/>
      </c>
      <c r="I95" t="e">
        <f t="array" ref="I95">IF(ROW(I90)&gt;COUNTA(H$6:H$505),"",INDEX(H:H,SMALL(IF(H$6:H$505&lt;&gt;"",ROW(H$6:H$505),""),ROW(I90))))</f>
        <v>#NUM!</v>
      </c>
      <c r="J95" t="str">
        <f t="shared" si="6"/>
        <v/>
      </c>
      <c r="M95" s="35"/>
      <c r="N95" s="35"/>
      <c r="O95" s="36"/>
      <c r="P95" s="37"/>
      <c r="Q95" s="37"/>
      <c r="R95" s="36"/>
      <c r="T95" s="136"/>
      <c r="U95" s="34"/>
      <c r="V95" s="12" t="str">
        <f>IF(T95="","",VLOOKUP(T95,食材リスト!$A$6:$H$505,3,FALSE))</f>
        <v/>
      </c>
      <c r="W95" s="19" t="str">
        <f>IF(COUNTA(T95:U95)&lt;&gt;2,"",ROUND(VLOOKUP(T95,食材リスト!$A$6:$H$505,4,FALSE)*U95/VLOOKUP(T95,食材リスト!$A$6:$H$505,2,FALSE),1))</f>
        <v/>
      </c>
      <c r="X95" s="30" t="str">
        <f>IF(COUNTA(T95:U95)&lt;&gt;2,"",ROUND(VLOOKUP(T95,食材リスト!$A$6:$H$505,5,FALSE)*U95/VLOOKUP(T95,食材リスト!$A$6:$H$505,2,FALSE),1))</f>
        <v/>
      </c>
      <c r="Y95" s="20" t="str">
        <f>IF(COUNTA(T95:U95)&lt;&gt;2,"",ROUND(VLOOKUP(T95,食材リスト!$A$6:$H$505,6,FALSE)*U95/VLOOKUP(T95,食材リスト!$A$6:$H$505,2,FALSE),1))</f>
        <v/>
      </c>
      <c r="Z95" s="25" t="str">
        <f>IF(COUNTA(T95:U95)&lt;&gt;2,"",ROUND(VLOOKUP(T95,食材リスト!$A$6:$H$505,7,FALSE)*U95/VLOOKUP(T95,食材リスト!$A$6:$H$505,2,FALSE),0))</f>
        <v/>
      </c>
    </row>
    <row r="96" spans="1:26">
      <c r="A96" s="34"/>
      <c r="B96" s="35"/>
      <c r="C96" s="36"/>
      <c r="D96" s="37"/>
      <c r="E96" s="37"/>
      <c r="F96" s="36"/>
      <c r="G96" s="130" t="str">
        <f t="shared" si="4"/>
        <v/>
      </c>
      <c r="H96" t="str">
        <f t="shared" si="5"/>
        <v/>
      </c>
      <c r="I96" t="e">
        <f t="array" ref="I96">IF(ROW(I91)&gt;COUNTA(H$6:H$505),"",INDEX(H:H,SMALL(IF(H$6:H$505&lt;&gt;"",ROW(H$6:H$505),""),ROW(I91))))</f>
        <v>#NUM!</v>
      </c>
      <c r="J96" t="str">
        <f t="shared" si="6"/>
        <v/>
      </c>
      <c r="M96" s="35"/>
      <c r="N96" s="35"/>
      <c r="O96" s="36"/>
      <c r="P96" s="37"/>
      <c r="Q96" s="37"/>
      <c r="R96" s="36"/>
      <c r="T96" s="136"/>
      <c r="U96" s="34"/>
      <c r="V96" s="12" t="str">
        <f>IF(T96="","",VLOOKUP(T96,食材リスト!$A$6:$H$505,3,FALSE))</f>
        <v/>
      </c>
      <c r="W96" s="19" t="str">
        <f>IF(COUNTA(T96:U96)&lt;&gt;2,"",ROUND(VLOOKUP(T96,食材リスト!$A$6:$H$505,4,FALSE)*U96/VLOOKUP(T96,食材リスト!$A$6:$H$505,2,FALSE),1))</f>
        <v/>
      </c>
      <c r="X96" s="30" t="str">
        <f>IF(COUNTA(T96:U96)&lt;&gt;2,"",ROUND(VLOOKUP(T96,食材リスト!$A$6:$H$505,5,FALSE)*U96/VLOOKUP(T96,食材リスト!$A$6:$H$505,2,FALSE),1))</f>
        <v/>
      </c>
      <c r="Y96" s="20" t="str">
        <f>IF(COUNTA(T96:U96)&lt;&gt;2,"",ROUND(VLOOKUP(T96,食材リスト!$A$6:$H$505,6,FALSE)*U96/VLOOKUP(T96,食材リスト!$A$6:$H$505,2,FALSE),1))</f>
        <v/>
      </c>
      <c r="Z96" s="25" t="str">
        <f>IF(COUNTA(T96:U96)&lt;&gt;2,"",ROUND(VLOOKUP(T96,食材リスト!$A$6:$H$505,7,FALSE)*U96/VLOOKUP(T96,食材リスト!$A$6:$H$505,2,FALSE),0))</f>
        <v/>
      </c>
    </row>
    <row r="97" spans="1:26">
      <c r="A97" s="34"/>
      <c r="B97" s="35"/>
      <c r="C97" s="36"/>
      <c r="D97" s="37"/>
      <c r="E97" s="37"/>
      <c r="F97" s="36"/>
      <c r="G97" s="130" t="str">
        <f t="shared" si="4"/>
        <v/>
      </c>
      <c r="H97" t="str">
        <f t="shared" si="5"/>
        <v/>
      </c>
      <c r="I97" t="e">
        <f t="array" ref="I97">IF(ROW(I92)&gt;COUNTA(H$6:H$505),"",INDEX(H:H,SMALL(IF(H$6:H$505&lt;&gt;"",ROW(H$6:H$505),""),ROW(I92))))</f>
        <v>#NUM!</v>
      </c>
      <c r="J97" t="str">
        <f t="shared" si="6"/>
        <v/>
      </c>
      <c r="M97" s="35"/>
      <c r="N97" s="35"/>
      <c r="O97" s="36"/>
      <c r="P97" s="37"/>
      <c r="Q97" s="37"/>
      <c r="R97" s="36"/>
      <c r="T97" s="136"/>
      <c r="U97" s="34"/>
      <c r="V97" s="12" t="str">
        <f>IF(T97="","",VLOOKUP(T97,食材リスト!$A$6:$H$505,3,FALSE))</f>
        <v/>
      </c>
      <c r="W97" s="19" t="str">
        <f>IF(COUNTA(T97:U97)&lt;&gt;2,"",ROUND(VLOOKUP(T97,食材リスト!$A$6:$H$505,4,FALSE)*U97/VLOOKUP(T97,食材リスト!$A$6:$H$505,2,FALSE),1))</f>
        <v/>
      </c>
      <c r="X97" s="30" t="str">
        <f>IF(COUNTA(T97:U97)&lt;&gt;2,"",ROUND(VLOOKUP(T97,食材リスト!$A$6:$H$505,5,FALSE)*U97/VLOOKUP(T97,食材リスト!$A$6:$H$505,2,FALSE),1))</f>
        <v/>
      </c>
      <c r="Y97" s="20" t="str">
        <f>IF(COUNTA(T97:U97)&lt;&gt;2,"",ROUND(VLOOKUP(T97,食材リスト!$A$6:$H$505,6,FALSE)*U97/VLOOKUP(T97,食材リスト!$A$6:$H$505,2,FALSE),1))</f>
        <v/>
      </c>
      <c r="Z97" s="25" t="str">
        <f>IF(COUNTA(T97:U97)&lt;&gt;2,"",ROUND(VLOOKUP(T97,食材リスト!$A$6:$H$505,7,FALSE)*U97/VLOOKUP(T97,食材リスト!$A$6:$H$505,2,FALSE),0))</f>
        <v/>
      </c>
    </row>
    <row r="98" spans="1:26">
      <c r="A98" s="34"/>
      <c r="B98" s="35"/>
      <c r="C98" s="36"/>
      <c r="D98" s="37"/>
      <c r="E98" s="37"/>
      <c r="F98" s="36"/>
      <c r="G98" s="130" t="str">
        <f t="shared" si="4"/>
        <v/>
      </c>
      <c r="H98" t="str">
        <f t="shared" si="5"/>
        <v/>
      </c>
      <c r="I98" t="e">
        <f t="array" ref="I98">IF(ROW(I93)&gt;COUNTA(H$6:H$505),"",INDEX(H:H,SMALL(IF(H$6:H$505&lt;&gt;"",ROW(H$6:H$505),""),ROW(I93))))</f>
        <v>#NUM!</v>
      </c>
      <c r="J98" t="str">
        <f t="shared" si="6"/>
        <v/>
      </c>
      <c r="M98" s="35"/>
      <c r="N98" s="35"/>
      <c r="O98" s="36"/>
      <c r="P98" s="37"/>
      <c r="Q98" s="37"/>
      <c r="R98" s="36"/>
      <c r="T98" s="136"/>
      <c r="U98" s="34"/>
      <c r="V98" s="12" t="str">
        <f>IF(T98="","",VLOOKUP(T98,食材リスト!$A$6:$H$505,3,FALSE))</f>
        <v/>
      </c>
      <c r="W98" s="19" t="str">
        <f>IF(COUNTA(T98:U98)&lt;&gt;2,"",ROUND(VLOOKUP(T98,食材リスト!$A$6:$H$505,4,FALSE)*U98/VLOOKUP(T98,食材リスト!$A$6:$H$505,2,FALSE),1))</f>
        <v/>
      </c>
      <c r="X98" s="30" t="str">
        <f>IF(COUNTA(T98:U98)&lt;&gt;2,"",ROUND(VLOOKUP(T98,食材リスト!$A$6:$H$505,5,FALSE)*U98/VLOOKUP(T98,食材リスト!$A$6:$H$505,2,FALSE),1))</f>
        <v/>
      </c>
      <c r="Y98" s="20" t="str">
        <f>IF(COUNTA(T98:U98)&lt;&gt;2,"",ROUND(VLOOKUP(T98,食材リスト!$A$6:$H$505,6,FALSE)*U98/VLOOKUP(T98,食材リスト!$A$6:$H$505,2,FALSE),1))</f>
        <v/>
      </c>
      <c r="Z98" s="25" t="str">
        <f>IF(COUNTA(T98:U98)&lt;&gt;2,"",ROUND(VLOOKUP(T98,食材リスト!$A$6:$H$505,7,FALSE)*U98/VLOOKUP(T98,食材リスト!$A$6:$H$505,2,FALSE),0))</f>
        <v/>
      </c>
    </row>
    <row r="99" spans="1:26">
      <c r="A99" s="34"/>
      <c r="B99" s="35"/>
      <c r="C99" s="36"/>
      <c r="D99" s="37"/>
      <c r="E99" s="37"/>
      <c r="F99" s="36"/>
      <c r="G99" s="130" t="str">
        <f t="shared" si="4"/>
        <v/>
      </c>
      <c r="H99" t="str">
        <f t="shared" si="5"/>
        <v/>
      </c>
      <c r="I99" t="e">
        <f t="array" ref="I99">IF(ROW(I94)&gt;COUNTA(H$6:H$505),"",INDEX(H:H,SMALL(IF(H$6:H$505&lt;&gt;"",ROW(H$6:H$505),""),ROW(I94))))</f>
        <v>#NUM!</v>
      </c>
      <c r="J99" t="str">
        <f t="shared" si="6"/>
        <v/>
      </c>
      <c r="M99" s="35"/>
      <c r="N99" s="35"/>
      <c r="O99" s="36"/>
      <c r="P99" s="37"/>
      <c r="Q99" s="37"/>
      <c r="R99" s="36"/>
      <c r="T99" s="136"/>
      <c r="U99" s="34"/>
      <c r="V99" s="12" t="str">
        <f>IF(T99="","",VLOOKUP(T99,食材リスト!$A$6:$H$505,3,FALSE))</f>
        <v/>
      </c>
      <c r="W99" s="19" t="str">
        <f>IF(COUNTA(T99:U99)&lt;&gt;2,"",ROUND(VLOOKUP(T99,食材リスト!$A$6:$H$505,4,FALSE)*U99/VLOOKUP(T99,食材リスト!$A$6:$H$505,2,FALSE),1))</f>
        <v/>
      </c>
      <c r="X99" s="30" t="str">
        <f>IF(COUNTA(T99:U99)&lt;&gt;2,"",ROUND(VLOOKUP(T99,食材リスト!$A$6:$H$505,5,FALSE)*U99/VLOOKUP(T99,食材リスト!$A$6:$H$505,2,FALSE),1))</f>
        <v/>
      </c>
      <c r="Y99" s="20" t="str">
        <f>IF(COUNTA(T99:U99)&lt;&gt;2,"",ROUND(VLOOKUP(T99,食材リスト!$A$6:$H$505,6,FALSE)*U99/VLOOKUP(T99,食材リスト!$A$6:$H$505,2,FALSE),1))</f>
        <v/>
      </c>
      <c r="Z99" s="25" t="str">
        <f>IF(COUNTA(T99:U99)&lt;&gt;2,"",ROUND(VLOOKUP(T99,食材リスト!$A$6:$H$505,7,FALSE)*U99/VLOOKUP(T99,食材リスト!$A$6:$H$505,2,FALSE),0))</f>
        <v/>
      </c>
    </row>
    <row r="100" spans="1:26">
      <c r="A100" s="34"/>
      <c r="B100" s="35"/>
      <c r="C100" s="36"/>
      <c r="D100" s="37"/>
      <c r="E100" s="37"/>
      <c r="F100" s="36"/>
      <c r="G100" s="130" t="str">
        <f t="shared" si="4"/>
        <v/>
      </c>
      <c r="H100" t="str">
        <f t="shared" si="5"/>
        <v/>
      </c>
      <c r="I100" t="e">
        <f t="array" ref="I100">IF(ROW(I95)&gt;COUNTA(H$6:H$505),"",INDEX(H:H,SMALL(IF(H$6:H$505&lt;&gt;"",ROW(H$6:H$505),""),ROW(I95))))</f>
        <v>#NUM!</v>
      </c>
      <c r="J100" t="str">
        <f t="shared" si="6"/>
        <v/>
      </c>
      <c r="M100" s="35"/>
      <c r="N100" s="35"/>
      <c r="O100" s="36"/>
      <c r="P100" s="37"/>
      <c r="Q100" s="37"/>
      <c r="R100" s="36"/>
      <c r="T100" s="136"/>
      <c r="U100" s="34"/>
      <c r="V100" s="12" t="str">
        <f>IF(T100="","",VLOOKUP(T100,食材リスト!$A$6:$H$505,3,FALSE))</f>
        <v/>
      </c>
      <c r="W100" s="19" t="str">
        <f>IF(COUNTA(T100:U100)&lt;&gt;2,"",ROUND(VLOOKUP(T100,食材リスト!$A$6:$H$505,4,FALSE)*U100/VLOOKUP(T100,食材リスト!$A$6:$H$505,2,FALSE),1))</f>
        <v/>
      </c>
      <c r="X100" s="30" t="str">
        <f>IF(COUNTA(T100:U100)&lt;&gt;2,"",ROUND(VLOOKUP(T100,食材リスト!$A$6:$H$505,5,FALSE)*U100/VLOOKUP(T100,食材リスト!$A$6:$H$505,2,FALSE),1))</f>
        <v/>
      </c>
      <c r="Y100" s="20" t="str">
        <f>IF(COUNTA(T100:U100)&lt;&gt;2,"",ROUND(VLOOKUP(T100,食材リスト!$A$6:$H$505,6,FALSE)*U100/VLOOKUP(T100,食材リスト!$A$6:$H$505,2,FALSE),1))</f>
        <v/>
      </c>
      <c r="Z100" s="25" t="str">
        <f>IF(COUNTA(T100:U100)&lt;&gt;2,"",ROUND(VLOOKUP(T100,食材リスト!$A$6:$H$505,7,FALSE)*U100/VLOOKUP(T100,食材リスト!$A$6:$H$505,2,FALSE),0))</f>
        <v/>
      </c>
    </row>
    <row r="101" spans="1:26">
      <c r="A101" s="34"/>
      <c r="B101" s="35"/>
      <c r="C101" s="36"/>
      <c r="D101" s="37"/>
      <c r="E101" s="37"/>
      <c r="F101" s="36"/>
      <c r="G101" s="130" t="str">
        <f t="shared" si="4"/>
        <v/>
      </c>
      <c r="H101" t="str">
        <f t="shared" si="5"/>
        <v/>
      </c>
      <c r="I101" t="e">
        <f t="array" ref="I101">IF(ROW(I96)&gt;COUNTA(H$6:H$505),"",INDEX(H:H,SMALL(IF(H$6:H$505&lt;&gt;"",ROW(H$6:H$505),""),ROW(I96))))</f>
        <v>#NUM!</v>
      </c>
      <c r="J101" t="str">
        <f t="shared" si="6"/>
        <v/>
      </c>
      <c r="M101" s="35"/>
      <c r="N101" s="35"/>
      <c r="O101" s="36"/>
      <c r="P101" s="37"/>
      <c r="Q101" s="37"/>
      <c r="R101" s="36"/>
      <c r="T101" s="136"/>
      <c r="U101" s="34"/>
      <c r="V101" s="12" t="str">
        <f>IF(T101="","",VLOOKUP(T101,食材リスト!$A$6:$H$505,3,FALSE))</f>
        <v/>
      </c>
      <c r="W101" s="19" t="str">
        <f>IF(COUNTA(T101:U101)&lt;&gt;2,"",ROUND(VLOOKUP(T101,食材リスト!$A$6:$H$505,4,FALSE)*U101/VLOOKUP(T101,食材リスト!$A$6:$H$505,2,FALSE),1))</f>
        <v/>
      </c>
      <c r="X101" s="30" t="str">
        <f>IF(COUNTA(T101:U101)&lt;&gt;2,"",ROUND(VLOOKUP(T101,食材リスト!$A$6:$H$505,5,FALSE)*U101/VLOOKUP(T101,食材リスト!$A$6:$H$505,2,FALSE),1))</f>
        <v/>
      </c>
      <c r="Y101" s="20" t="str">
        <f>IF(COUNTA(T101:U101)&lt;&gt;2,"",ROUND(VLOOKUP(T101,食材リスト!$A$6:$H$505,6,FALSE)*U101/VLOOKUP(T101,食材リスト!$A$6:$H$505,2,FALSE),1))</f>
        <v/>
      </c>
      <c r="Z101" s="25" t="str">
        <f>IF(COUNTA(T101:U101)&lt;&gt;2,"",ROUND(VLOOKUP(T101,食材リスト!$A$6:$H$505,7,FALSE)*U101/VLOOKUP(T101,食材リスト!$A$6:$H$505,2,FALSE),0))</f>
        <v/>
      </c>
    </row>
    <row r="102" spans="1:26">
      <c r="A102" s="34"/>
      <c r="B102" s="35"/>
      <c r="C102" s="36"/>
      <c r="D102" s="37"/>
      <c r="E102" s="37"/>
      <c r="F102" s="36"/>
      <c r="G102" s="130" t="str">
        <f t="shared" si="4"/>
        <v/>
      </c>
      <c r="H102" t="str">
        <f t="shared" si="5"/>
        <v/>
      </c>
      <c r="I102" t="e">
        <f t="array" ref="I102">IF(ROW(I97)&gt;COUNTA(H$6:H$505),"",INDEX(H:H,SMALL(IF(H$6:H$505&lt;&gt;"",ROW(H$6:H$505),""),ROW(I97))))</f>
        <v>#NUM!</v>
      </c>
      <c r="J102" t="str">
        <f t="shared" si="6"/>
        <v/>
      </c>
      <c r="M102" s="35"/>
      <c r="N102" s="35"/>
      <c r="O102" s="36"/>
      <c r="P102" s="37"/>
      <c r="Q102" s="37"/>
      <c r="R102" s="36"/>
      <c r="T102" s="136"/>
      <c r="U102" s="34"/>
      <c r="V102" s="12" t="str">
        <f>IF(T102="","",VLOOKUP(T102,食材リスト!$A$6:$H$505,3,FALSE))</f>
        <v/>
      </c>
      <c r="W102" s="19" t="str">
        <f>IF(COUNTA(T102:U102)&lt;&gt;2,"",ROUND(VLOOKUP(T102,食材リスト!$A$6:$H$505,4,FALSE)*U102/VLOOKUP(T102,食材リスト!$A$6:$H$505,2,FALSE),1))</f>
        <v/>
      </c>
      <c r="X102" s="30" t="str">
        <f>IF(COUNTA(T102:U102)&lt;&gt;2,"",ROUND(VLOOKUP(T102,食材リスト!$A$6:$H$505,5,FALSE)*U102/VLOOKUP(T102,食材リスト!$A$6:$H$505,2,FALSE),1))</f>
        <v/>
      </c>
      <c r="Y102" s="20" t="str">
        <f>IF(COUNTA(T102:U102)&lt;&gt;2,"",ROUND(VLOOKUP(T102,食材リスト!$A$6:$H$505,6,FALSE)*U102/VLOOKUP(T102,食材リスト!$A$6:$H$505,2,FALSE),1))</f>
        <v/>
      </c>
      <c r="Z102" s="25" t="str">
        <f>IF(COUNTA(T102:U102)&lt;&gt;2,"",ROUND(VLOOKUP(T102,食材リスト!$A$6:$H$505,7,FALSE)*U102/VLOOKUP(T102,食材リスト!$A$6:$H$505,2,FALSE),0))</f>
        <v/>
      </c>
    </row>
    <row r="103" spans="1:26">
      <c r="A103" s="34"/>
      <c r="B103" s="35"/>
      <c r="C103" s="36"/>
      <c r="D103" s="37"/>
      <c r="E103" s="37"/>
      <c r="F103" s="36"/>
      <c r="G103" s="130" t="str">
        <f t="shared" si="4"/>
        <v/>
      </c>
      <c r="H103" t="str">
        <f t="shared" si="5"/>
        <v/>
      </c>
      <c r="I103" t="e">
        <f t="array" ref="I103">IF(ROW(I98)&gt;COUNTA(H$6:H$505),"",INDEX(H:H,SMALL(IF(H$6:H$505&lt;&gt;"",ROW(H$6:H$505),""),ROW(I98))))</f>
        <v>#NUM!</v>
      </c>
      <c r="J103" t="str">
        <f t="shared" si="6"/>
        <v/>
      </c>
      <c r="M103" s="35"/>
      <c r="N103" s="35"/>
      <c r="O103" s="36"/>
      <c r="P103" s="37"/>
      <c r="Q103" s="37"/>
      <c r="R103" s="36"/>
      <c r="T103" s="136"/>
      <c r="U103" s="34"/>
      <c r="V103" s="12" t="str">
        <f>IF(T103="","",VLOOKUP(T103,食材リスト!$A$6:$H$505,3,FALSE))</f>
        <v/>
      </c>
      <c r="W103" s="19" t="str">
        <f>IF(COUNTA(T103:U103)&lt;&gt;2,"",ROUND(VLOOKUP(T103,食材リスト!$A$6:$H$505,4,FALSE)*U103/VLOOKUP(T103,食材リスト!$A$6:$H$505,2,FALSE),1))</f>
        <v/>
      </c>
      <c r="X103" s="30" t="str">
        <f>IF(COUNTA(T103:U103)&lt;&gt;2,"",ROUND(VLOOKUP(T103,食材リスト!$A$6:$H$505,5,FALSE)*U103/VLOOKUP(T103,食材リスト!$A$6:$H$505,2,FALSE),1))</f>
        <v/>
      </c>
      <c r="Y103" s="20" t="str">
        <f>IF(COUNTA(T103:U103)&lt;&gt;2,"",ROUND(VLOOKUP(T103,食材リスト!$A$6:$H$505,6,FALSE)*U103/VLOOKUP(T103,食材リスト!$A$6:$H$505,2,FALSE),1))</f>
        <v/>
      </c>
      <c r="Z103" s="25" t="str">
        <f>IF(COUNTA(T103:U103)&lt;&gt;2,"",ROUND(VLOOKUP(T103,食材リスト!$A$6:$H$505,7,FALSE)*U103/VLOOKUP(T103,食材リスト!$A$6:$H$505,2,FALSE),0))</f>
        <v/>
      </c>
    </row>
    <row r="104" spans="1:26">
      <c r="A104" s="34"/>
      <c r="B104" s="35"/>
      <c r="C104" s="36"/>
      <c r="D104" s="37"/>
      <c r="E104" s="37"/>
      <c r="F104" s="36"/>
      <c r="G104" s="130" t="str">
        <f t="shared" si="4"/>
        <v/>
      </c>
      <c r="H104" t="str">
        <f t="shared" si="5"/>
        <v/>
      </c>
      <c r="I104" t="e">
        <f t="array" ref="I104">IF(ROW(I99)&gt;COUNTA(H$6:H$505),"",INDEX(H:H,SMALL(IF(H$6:H$505&lt;&gt;"",ROW(H$6:H$505),""),ROW(I99))))</f>
        <v>#NUM!</v>
      </c>
      <c r="J104" t="str">
        <f t="shared" si="6"/>
        <v/>
      </c>
      <c r="M104" s="35"/>
      <c r="N104" s="35"/>
      <c r="O104" s="36"/>
      <c r="P104" s="37"/>
      <c r="Q104" s="37"/>
      <c r="R104" s="36"/>
      <c r="T104" s="136"/>
      <c r="U104" s="34"/>
      <c r="V104" s="12" t="str">
        <f>IF(T104="","",VLOOKUP(T104,食材リスト!$A$6:$H$505,3,FALSE))</f>
        <v/>
      </c>
      <c r="W104" s="19" t="str">
        <f>IF(COUNTA(T104:U104)&lt;&gt;2,"",ROUND(VLOOKUP(T104,食材リスト!$A$6:$H$505,4,FALSE)*U104/VLOOKUP(T104,食材リスト!$A$6:$H$505,2,FALSE),1))</f>
        <v/>
      </c>
      <c r="X104" s="30" t="str">
        <f>IF(COUNTA(T104:U104)&lt;&gt;2,"",ROUND(VLOOKUP(T104,食材リスト!$A$6:$H$505,5,FALSE)*U104/VLOOKUP(T104,食材リスト!$A$6:$H$505,2,FALSE),1))</f>
        <v/>
      </c>
      <c r="Y104" s="20" t="str">
        <f>IF(COUNTA(T104:U104)&lt;&gt;2,"",ROUND(VLOOKUP(T104,食材リスト!$A$6:$H$505,6,FALSE)*U104/VLOOKUP(T104,食材リスト!$A$6:$H$505,2,FALSE),1))</f>
        <v/>
      </c>
      <c r="Z104" s="25" t="str">
        <f>IF(COUNTA(T104:U104)&lt;&gt;2,"",ROUND(VLOOKUP(T104,食材リスト!$A$6:$H$505,7,FALSE)*U104/VLOOKUP(T104,食材リスト!$A$6:$H$505,2,FALSE),0))</f>
        <v/>
      </c>
    </row>
    <row r="105" spans="1:26">
      <c r="A105" s="34"/>
      <c r="B105" s="35"/>
      <c r="C105" s="36"/>
      <c r="D105" s="37"/>
      <c r="E105" s="37"/>
      <c r="F105" s="36"/>
      <c r="G105" s="130" t="str">
        <f t="shared" si="4"/>
        <v/>
      </c>
      <c r="H105" t="str">
        <f t="shared" si="5"/>
        <v/>
      </c>
      <c r="I105" t="e">
        <f t="array" ref="I105">IF(ROW(I100)&gt;COUNTA(H$6:H$505),"",INDEX(H:H,SMALL(IF(H$6:H$505&lt;&gt;"",ROW(H$6:H$505),""),ROW(I100))))</f>
        <v>#NUM!</v>
      </c>
      <c r="J105" t="str">
        <f t="shared" si="6"/>
        <v/>
      </c>
      <c r="M105" s="35"/>
      <c r="N105" s="35"/>
      <c r="O105" s="36"/>
      <c r="P105" s="37"/>
      <c r="Q105" s="37"/>
      <c r="R105" s="36"/>
      <c r="T105" s="136"/>
      <c r="U105" s="34"/>
      <c r="V105" s="12" t="str">
        <f>IF(T105="","",VLOOKUP(T105,食材リスト!$A$6:$H$505,3,FALSE))</f>
        <v/>
      </c>
      <c r="W105" s="19" t="str">
        <f>IF(COUNTA(T105:U105)&lt;&gt;2,"",ROUND(VLOOKUP(T105,食材リスト!$A$6:$H$505,4,FALSE)*U105/VLOOKUP(T105,食材リスト!$A$6:$H$505,2,FALSE),1))</f>
        <v/>
      </c>
      <c r="X105" s="30" t="str">
        <f>IF(COUNTA(T105:U105)&lt;&gt;2,"",ROUND(VLOOKUP(T105,食材リスト!$A$6:$H$505,5,FALSE)*U105/VLOOKUP(T105,食材リスト!$A$6:$H$505,2,FALSE),1))</f>
        <v/>
      </c>
      <c r="Y105" s="20" t="str">
        <f>IF(COUNTA(T105:U105)&lt;&gt;2,"",ROUND(VLOOKUP(T105,食材リスト!$A$6:$H$505,6,FALSE)*U105/VLOOKUP(T105,食材リスト!$A$6:$H$505,2,FALSE),1))</f>
        <v/>
      </c>
      <c r="Z105" s="25" t="str">
        <f>IF(COUNTA(T105:U105)&lt;&gt;2,"",ROUND(VLOOKUP(T105,食材リスト!$A$6:$H$505,7,FALSE)*U105/VLOOKUP(T105,食材リスト!$A$6:$H$505,2,FALSE),0))</f>
        <v/>
      </c>
    </row>
    <row r="106" spans="1:26">
      <c r="A106" s="34"/>
      <c r="B106" s="35"/>
      <c r="C106" s="36"/>
      <c r="D106" s="37"/>
      <c r="E106" s="37"/>
      <c r="F106" s="36"/>
      <c r="G106" s="130" t="str">
        <f t="shared" si="4"/>
        <v/>
      </c>
      <c r="H106" t="str">
        <f t="shared" si="5"/>
        <v/>
      </c>
      <c r="I106" t="e">
        <f t="array" ref="I106">IF(ROW(I101)&gt;COUNTA(H$6:H$505),"",INDEX(H:H,SMALL(IF(H$6:H$505&lt;&gt;"",ROW(H$6:H$505),""),ROW(I101))))</f>
        <v>#NUM!</v>
      </c>
      <c r="J106" t="str">
        <f t="shared" si="6"/>
        <v/>
      </c>
      <c r="M106" s="35"/>
      <c r="N106" s="35"/>
      <c r="O106" s="36"/>
      <c r="P106" s="37"/>
      <c r="Q106" s="37"/>
      <c r="R106" s="36"/>
      <c r="T106" s="136"/>
      <c r="U106" s="34"/>
      <c r="V106" s="12" t="str">
        <f>IF(T106="","",VLOOKUP(T106,食材リスト!$A$6:$H$505,3,FALSE))</f>
        <v/>
      </c>
      <c r="W106" s="19" t="str">
        <f>IF(COUNTA(T106:U106)&lt;&gt;2,"",ROUND(VLOOKUP(T106,食材リスト!$A$6:$H$505,4,FALSE)*U106/VLOOKUP(T106,食材リスト!$A$6:$H$505,2,FALSE),1))</f>
        <v/>
      </c>
      <c r="X106" s="30" t="str">
        <f>IF(COUNTA(T106:U106)&lt;&gt;2,"",ROUND(VLOOKUP(T106,食材リスト!$A$6:$H$505,5,FALSE)*U106/VLOOKUP(T106,食材リスト!$A$6:$H$505,2,FALSE),1))</f>
        <v/>
      </c>
      <c r="Y106" s="20" t="str">
        <f>IF(COUNTA(T106:U106)&lt;&gt;2,"",ROUND(VLOOKUP(T106,食材リスト!$A$6:$H$505,6,FALSE)*U106/VLOOKUP(T106,食材リスト!$A$6:$H$505,2,FALSE),1))</f>
        <v/>
      </c>
      <c r="Z106" s="25" t="str">
        <f>IF(COUNTA(T106:U106)&lt;&gt;2,"",ROUND(VLOOKUP(T106,食材リスト!$A$6:$H$505,7,FALSE)*U106/VLOOKUP(T106,食材リスト!$A$6:$H$505,2,FALSE),0))</f>
        <v/>
      </c>
    </row>
    <row r="107" spans="1:26">
      <c r="A107" s="34"/>
      <c r="B107" s="35"/>
      <c r="C107" s="36"/>
      <c r="D107" s="37"/>
      <c r="E107" s="37"/>
      <c r="F107" s="36"/>
      <c r="G107" s="130" t="str">
        <f t="shared" si="4"/>
        <v/>
      </c>
      <c r="H107" t="str">
        <f t="shared" si="5"/>
        <v/>
      </c>
      <c r="I107" t="e">
        <f t="array" ref="I107">IF(ROW(I102)&gt;COUNTA(H$6:H$505),"",INDEX(H:H,SMALL(IF(H$6:H$505&lt;&gt;"",ROW(H$6:H$505),""),ROW(I102))))</f>
        <v>#NUM!</v>
      </c>
      <c r="J107" t="str">
        <f t="shared" si="6"/>
        <v/>
      </c>
      <c r="M107" s="35"/>
      <c r="N107" s="35"/>
      <c r="O107" s="36"/>
      <c r="P107" s="37"/>
      <c r="Q107" s="37"/>
      <c r="R107" s="36"/>
      <c r="T107" s="136"/>
      <c r="U107" s="34"/>
      <c r="V107" s="12" t="str">
        <f>IF(T107="","",VLOOKUP(T107,食材リスト!$A$6:$H$505,3,FALSE))</f>
        <v/>
      </c>
      <c r="W107" s="19" t="str">
        <f>IF(COUNTA(T107:U107)&lt;&gt;2,"",ROUND(VLOOKUP(T107,食材リスト!$A$6:$H$505,4,FALSE)*U107/VLOOKUP(T107,食材リスト!$A$6:$H$505,2,FALSE),1))</f>
        <v/>
      </c>
      <c r="X107" s="30" t="str">
        <f>IF(COUNTA(T107:U107)&lt;&gt;2,"",ROUND(VLOOKUP(T107,食材リスト!$A$6:$H$505,5,FALSE)*U107/VLOOKUP(T107,食材リスト!$A$6:$H$505,2,FALSE),1))</f>
        <v/>
      </c>
      <c r="Y107" s="20" t="str">
        <f>IF(COUNTA(T107:U107)&lt;&gt;2,"",ROUND(VLOOKUP(T107,食材リスト!$A$6:$H$505,6,FALSE)*U107/VLOOKUP(T107,食材リスト!$A$6:$H$505,2,FALSE),1))</f>
        <v/>
      </c>
      <c r="Z107" s="25" t="str">
        <f>IF(COUNTA(T107:U107)&lt;&gt;2,"",ROUND(VLOOKUP(T107,食材リスト!$A$6:$H$505,7,FALSE)*U107/VLOOKUP(T107,食材リスト!$A$6:$H$505,2,FALSE),0))</f>
        <v/>
      </c>
    </row>
    <row r="108" spans="1:26">
      <c r="A108" s="34"/>
      <c r="B108" s="35"/>
      <c r="C108" s="36"/>
      <c r="D108" s="37"/>
      <c r="E108" s="37"/>
      <c r="F108" s="36"/>
      <c r="G108" s="130" t="str">
        <f t="shared" si="4"/>
        <v/>
      </c>
      <c r="H108" t="str">
        <f t="shared" si="5"/>
        <v/>
      </c>
      <c r="I108" t="e">
        <f t="array" ref="I108">IF(ROW(I103)&gt;COUNTA(H$6:H$505),"",INDEX(H:H,SMALL(IF(H$6:H$505&lt;&gt;"",ROW(H$6:H$505),""),ROW(I103))))</f>
        <v>#NUM!</v>
      </c>
      <c r="J108" t="str">
        <f t="shared" si="6"/>
        <v/>
      </c>
      <c r="M108" s="35"/>
      <c r="N108" s="35"/>
      <c r="O108" s="36"/>
      <c r="P108" s="37"/>
      <c r="Q108" s="37"/>
      <c r="R108" s="36"/>
      <c r="T108" s="136"/>
      <c r="U108" s="34"/>
      <c r="V108" s="12" t="str">
        <f>IF(T108="","",VLOOKUP(T108,食材リスト!$A$6:$H$505,3,FALSE))</f>
        <v/>
      </c>
      <c r="W108" s="19" t="str">
        <f>IF(COUNTA(T108:U108)&lt;&gt;2,"",ROUND(VLOOKUP(T108,食材リスト!$A$6:$H$505,4,FALSE)*U108/VLOOKUP(T108,食材リスト!$A$6:$H$505,2,FALSE),1))</f>
        <v/>
      </c>
      <c r="X108" s="30" t="str">
        <f>IF(COUNTA(T108:U108)&lt;&gt;2,"",ROUND(VLOOKUP(T108,食材リスト!$A$6:$H$505,5,FALSE)*U108/VLOOKUP(T108,食材リスト!$A$6:$H$505,2,FALSE),1))</f>
        <v/>
      </c>
      <c r="Y108" s="20" t="str">
        <f>IF(COUNTA(T108:U108)&lt;&gt;2,"",ROUND(VLOOKUP(T108,食材リスト!$A$6:$H$505,6,FALSE)*U108/VLOOKUP(T108,食材リスト!$A$6:$H$505,2,FALSE),1))</f>
        <v/>
      </c>
      <c r="Z108" s="25" t="str">
        <f>IF(COUNTA(T108:U108)&lt;&gt;2,"",ROUND(VLOOKUP(T108,食材リスト!$A$6:$H$505,7,FALSE)*U108/VLOOKUP(T108,食材リスト!$A$6:$H$505,2,FALSE),0))</f>
        <v/>
      </c>
    </row>
    <row r="109" spans="1:26" ht="13.5" customHeight="1">
      <c r="A109" s="34"/>
      <c r="B109" s="35"/>
      <c r="C109" s="36"/>
      <c r="D109" s="37"/>
      <c r="E109" s="37"/>
      <c r="F109" s="36"/>
      <c r="G109" s="130" t="str">
        <f t="shared" si="4"/>
        <v/>
      </c>
      <c r="H109" t="str">
        <f t="shared" si="5"/>
        <v/>
      </c>
      <c r="I109" t="e">
        <f t="array" ref="I109">IF(ROW(I104)&gt;COUNTA(H$6:H$505),"",INDEX(H:H,SMALL(IF(H$6:H$505&lt;&gt;"",ROW(H$6:H$505),""),ROW(I104))))</f>
        <v>#NUM!</v>
      </c>
      <c r="J109" t="str">
        <f t="shared" si="6"/>
        <v/>
      </c>
      <c r="M109" s="35"/>
      <c r="N109" s="35"/>
      <c r="O109" s="36"/>
      <c r="P109" s="37"/>
      <c r="Q109" s="37"/>
      <c r="R109" s="36"/>
      <c r="T109" s="136"/>
      <c r="U109" s="34"/>
      <c r="V109" s="12" t="str">
        <f>IF(T109="","",VLOOKUP(T109,食材リスト!$A$6:$H$505,3,FALSE))</f>
        <v/>
      </c>
      <c r="W109" s="19" t="str">
        <f>IF(COUNTA(T109:U109)&lt;&gt;2,"",ROUND(VLOOKUP(T109,食材リスト!$A$6:$H$505,4,FALSE)*U109/VLOOKUP(T109,食材リスト!$A$6:$H$505,2,FALSE),1))</f>
        <v/>
      </c>
      <c r="X109" s="30" t="str">
        <f>IF(COUNTA(T109:U109)&lt;&gt;2,"",ROUND(VLOOKUP(T109,食材リスト!$A$6:$H$505,5,FALSE)*U109/VLOOKUP(T109,食材リスト!$A$6:$H$505,2,FALSE),1))</f>
        <v/>
      </c>
      <c r="Y109" s="20" t="str">
        <f>IF(COUNTA(T109:U109)&lt;&gt;2,"",ROUND(VLOOKUP(T109,食材リスト!$A$6:$H$505,6,FALSE)*U109/VLOOKUP(T109,食材リスト!$A$6:$H$505,2,FALSE),1))</f>
        <v/>
      </c>
      <c r="Z109" s="25" t="str">
        <f>IF(COUNTA(T109:U109)&lt;&gt;2,"",ROUND(VLOOKUP(T109,食材リスト!$A$6:$H$505,7,FALSE)*U109/VLOOKUP(T109,食材リスト!$A$6:$H$505,2,FALSE),0))</f>
        <v/>
      </c>
    </row>
    <row r="110" spans="1:26" ht="13.5" customHeight="1">
      <c r="A110" s="34"/>
      <c r="B110" s="35"/>
      <c r="C110" s="36"/>
      <c r="D110" s="37"/>
      <c r="E110" s="37"/>
      <c r="F110" s="36"/>
      <c r="G110" s="130" t="str">
        <f t="shared" si="4"/>
        <v/>
      </c>
      <c r="H110" t="str">
        <f t="shared" si="5"/>
        <v/>
      </c>
      <c r="I110" t="e">
        <f t="array" ref="I110">IF(ROW(I105)&gt;COUNTA(H$6:H$505),"",INDEX(H:H,SMALL(IF(H$6:H$505&lt;&gt;"",ROW(H$6:H$505),""),ROW(I105))))</f>
        <v>#NUM!</v>
      </c>
      <c r="J110" t="str">
        <f t="shared" si="6"/>
        <v/>
      </c>
      <c r="M110" s="35"/>
      <c r="N110" s="35"/>
      <c r="O110" s="36"/>
      <c r="P110" s="37"/>
      <c r="Q110" s="37"/>
      <c r="R110" s="36"/>
      <c r="T110" s="136"/>
      <c r="U110" s="34"/>
      <c r="V110" s="12" t="str">
        <f>IF(T110="","",VLOOKUP(T110,食材リスト!$A$6:$H$505,3,FALSE))</f>
        <v/>
      </c>
      <c r="W110" s="19" t="str">
        <f>IF(COUNTA(T110:U110)&lt;&gt;2,"",ROUND(VLOOKUP(T110,食材リスト!$A$6:$H$505,4,FALSE)*U110/VLOOKUP(T110,食材リスト!$A$6:$H$505,2,FALSE),1))</f>
        <v/>
      </c>
      <c r="X110" s="30" t="str">
        <f>IF(COUNTA(T110:U110)&lt;&gt;2,"",ROUND(VLOOKUP(T110,食材リスト!$A$6:$H$505,5,FALSE)*U110/VLOOKUP(T110,食材リスト!$A$6:$H$505,2,FALSE),1))</f>
        <v/>
      </c>
      <c r="Y110" s="20" t="str">
        <f>IF(COUNTA(T110:U110)&lt;&gt;2,"",ROUND(VLOOKUP(T110,食材リスト!$A$6:$H$505,6,FALSE)*U110/VLOOKUP(T110,食材リスト!$A$6:$H$505,2,FALSE),1))</f>
        <v/>
      </c>
      <c r="Z110" s="25" t="str">
        <f>IF(COUNTA(T110:U110)&lt;&gt;2,"",ROUND(VLOOKUP(T110,食材リスト!$A$6:$H$505,7,FALSE)*U110/VLOOKUP(T110,食材リスト!$A$6:$H$505,2,FALSE),0))</f>
        <v/>
      </c>
    </row>
    <row r="111" spans="1:26">
      <c r="A111" s="34"/>
      <c r="B111" s="35"/>
      <c r="C111" s="36"/>
      <c r="D111" s="37"/>
      <c r="E111" s="37"/>
      <c r="F111" s="36"/>
      <c r="G111" s="130" t="str">
        <f t="shared" si="4"/>
        <v/>
      </c>
      <c r="H111" t="str">
        <f t="shared" si="5"/>
        <v/>
      </c>
      <c r="I111" t="e">
        <f t="array" ref="I111">IF(ROW(I106)&gt;COUNTA(H$6:H$505),"",INDEX(H:H,SMALL(IF(H$6:H$505&lt;&gt;"",ROW(H$6:H$505),""),ROW(I106))))</f>
        <v>#NUM!</v>
      </c>
      <c r="J111" t="str">
        <f t="shared" si="6"/>
        <v/>
      </c>
      <c r="M111" s="35"/>
      <c r="N111" s="35"/>
      <c r="O111" s="36"/>
      <c r="P111" s="37"/>
      <c r="Q111" s="37"/>
      <c r="R111" s="36"/>
      <c r="T111" s="136"/>
      <c r="U111" s="34"/>
      <c r="V111" s="12" t="str">
        <f>IF(T111="","",VLOOKUP(T111,食材リスト!$A$6:$H$505,3,FALSE))</f>
        <v/>
      </c>
      <c r="W111" s="19" t="str">
        <f>IF(COUNTA(T111:U111)&lt;&gt;2,"",ROUND(VLOOKUP(T111,食材リスト!$A$6:$H$505,4,FALSE)*U111/VLOOKUP(T111,食材リスト!$A$6:$H$505,2,FALSE),1))</f>
        <v/>
      </c>
      <c r="X111" s="30" t="str">
        <f>IF(COUNTA(T111:U111)&lt;&gt;2,"",ROUND(VLOOKUP(T111,食材リスト!$A$6:$H$505,5,FALSE)*U111/VLOOKUP(T111,食材リスト!$A$6:$H$505,2,FALSE),1))</f>
        <v/>
      </c>
      <c r="Y111" s="20" t="str">
        <f>IF(COUNTA(T111:U111)&lt;&gt;2,"",ROUND(VLOOKUP(T111,食材リスト!$A$6:$H$505,6,FALSE)*U111/VLOOKUP(T111,食材リスト!$A$6:$H$505,2,FALSE),1))</f>
        <v/>
      </c>
      <c r="Z111" s="25" t="str">
        <f>IF(COUNTA(T111:U111)&lt;&gt;2,"",ROUND(VLOOKUP(T111,食材リスト!$A$6:$H$505,7,FALSE)*U111/VLOOKUP(T111,食材リスト!$A$6:$H$505,2,FALSE),0))</f>
        <v/>
      </c>
    </row>
    <row r="112" spans="1:26">
      <c r="A112" s="34"/>
      <c r="B112" s="35"/>
      <c r="C112" s="36"/>
      <c r="D112" s="37"/>
      <c r="E112" s="37"/>
      <c r="F112" s="36"/>
      <c r="G112" s="130" t="str">
        <f t="shared" si="4"/>
        <v/>
      </c>
      <c r="H112" t="str">
        <f t="shared" si="5"/>
        <v/>
      </c>
      <c r="I112" t="e">
        <f t="array" ref="I112">IF(ROW(I107)&gt;COUNTA(H$6:H$505),"",INDEX(H:H,SMALL(IF(H$6:H$505&lt;&gt;"",ROW(H$6:H$505),""),ROW(I107))))</f>
        <v>#NUM!</v>
      </c>
      <c r="J112" t="str">
        <f t="shared" si="6"/>
        <v/>
      </c>
      <c r="M112" s="35"/>
      <c r="N112" s="35"/>
      <c r="O112" s="36"/>
      <c r="P112" s="37"/>
      <c r="Q112" s="37"/>
      <c r="R112" s="36"/>
      <c r="T112" s="136"/>
      <c r="U112" s="34"/>
      <c r="V112" s="12" t="str">
        <f>IF(T112="","",VLOOKUP(T112,食材リスト!$A$6:$H$505,3,FALSE))</f>
        <v/>
      </c>
      <c r="W112" s="19" t="str">
        <f>IF(COUNTA(T112:U112)&lt;&gt;2,"",ROUND(VLOOKUP(T112,食材リスト!$A$6:$H$505,4,FALSE)*U112/VLOOKUP(T112,食材リスト!$A$6:$H$505,2,FALSE),1))</f>
        <v/>
      </c>
      <c r="X112" s="30" t="str">
        <f>IF(COUNTA(T112:U112)&lt;&gt;2,"",ROUND(VLOOKUP(T112,食材リスト!$A$6:$H$505,5,FALSE)*U112/VLOOKUP(T112,食材リスト!$A$6:$H$505,2,FALSE),1))</f>
        <v/>
      </c>
      <c r="Y112" s="20" t="str">
        <f>IF(COUNTA(T112:U112)&lt;&gt;2,"",ROUND(VLOOKUP(T112,食材リスト!$A$6:$H$505,6,FALSE)*U112/VLOOKUP(T112,食材リスト!$A$6:$H$505,2,FALSE),1))</f>
        <v/>
      </c>
      <c r="Z112" s="25" t="str">
        <f>IF(COUNTA(T112:U112)&lt;&gt;2,"",ROUND(VLOOKUP(T112,食材リスト!$A$6:$H$505,7,FALSE)*U112/VLOOKUP(T112,食材リスト!$A$6:$H$505,2,FALSE),0))</f>
        <v/>
      </c>
    </row>
    <row r="113" spans="1:26">
      <c r="A113" s="34"/>
      <c r="B113" s="35"/>
      <c r="C113" s="36"/>
      <c r="D113" s="37"/>
      <c r="E113" s="37"/>
      <c r="F113" s="36"/>
      <c r="G113" s="130" t="str">
        <f t="shared" si="4"/>
        <v/>
      </c>
      <c r="H113" t="str">
        <f t="shared" si="5"/>
        <v/>
      </c>
      <c r="I113" t="e">
        <f t="array" ref="I113">IF(ROW(I108)&gt;COUNTA(H$6:H$505),"",INDEX(H:H,SMALL(IF(H$6:H$505&lt;&gt;"",ROW(H$6:H$505),""),ROW(I108))))</f>
        <v>#NUM!</v>
      </c>
      <c r="J113" t="str">
        <f t="shared" si="6"/>
        <v/>
      </c>
      <c r="M113" s="35"/>
      <c r="N113" s="35"/>
      <c r="O113" s="36"/>
      <c r="P113" s="37"/>
      <c r="Q113" s="37"/>
      <c r="R113" s="36"/>
      <c r="T113" s="136"/>
      <c r="U113" s="34"/>
      <c r="V113" s="12" t="str">
        <f>IF(T113="","",VLOOKUP(T113,食材リスト!$A$6:$H$505,3,FALSE))</f>
        <v/>
      </c>
      <c r="W113" s="19" t="str">
        <f>IF(COUNTA(T113:U113)&lt;&gt;2,"",ROUND(VLOOKUP(T113,食材リスト!$A$6:$H$505,4,FALSE)*U113/VLOOKUP(T113,食材リスト!$A$6:$H$505,2,FALSE),1))</f>
        <v/>
      </c>
      <c r="X113" s="30" t="str">
        <f>IF(COUNTA(T113:U113)&lt;&gt;2,"",ROUND(VLOOKUP(T113,食材リスト!$A$6:$H$505,5,FALSE)*U113/VLOOKUP(T113,食材リスト!$A$6:$H$505,2,FALSE),1))</f>
        <v/>
      </c>
      <c r="Y113" s="20" t="str">
        <f>IF(COUNTA(T113:U113)&lt;&gt;2,"",ROUND(VLOOKUP(T113,食材リスト!$A$6:$H$505,6,FALSE)*U113/VLOOKUP(T113,食材リスト!$A$6:$H$505,2,FALSE),1))</f>
        <v/>
      </c>
      <c r="Z113" s="25" t="str">
        <f>IF(COUNTA(T113:U113)&lt;&gt;2,"",ROUND(VLOOKUP(T113,食材リスト!$A$6:$H$505,7,FALSE)*U113/VLOOKUP(T113,食材リスト!$A$6:$H$505,2,FALSE),0))</f>
        <v/>
      </c>
    </row>
    <row r="114" spans="1:26">
      <c r="A114" s="34"/>
      <c r="B114" s="35"/>
      <c r="C114" s="36"/>
      <c r="D114" s="37"/>
      <c r="E114" s="37"/>
      <c r="F114" s="36"/>
      <c r="G114" s="130" t="str">
        <f t="shared" si="4"/>
        <v/>
      </c>
      <c r="H114" t="str">
        <f t="shared" si="5"/>
        <v/>
      </c>
      <c r="I114" t="e">
        <f t="array" ref="I114">IF(ROW(I109)&gt;COUNTA(H$6:H$505),"",INDEX(H:H,SMALL(IF(H$6:H$505&lt;&gt;"",ROW(H$6:H$505),""),ROW(I109))))</f>
        <v>#NUM!</v>
      </c>
      <c r="J114" t="str">
        <f t="shared" si="6"/>
        <v/>
      </c>
      <c r="M114" s="35"/>
      <c r="N114" s="35"/>
      <c r="O114" s="36"/>
      <c r="P114" s="37"/>
      <c r="Q114" s="37"/>
      <c r="R114" s="36"/>
      <c r="T114" s="136"/>
      <c r="U114" s="34"/>
      <c r="V114" s="12" t="str">
        <f>IF(T114="","",VLOOKUP(T114,食材リスト!$A$6:$H$505,3,FALSE))</f>
        <v/>
      </c>
      <c r="W114" s="19" t="str">
        <f>IF(COUNTA(T114:U114)&lt;&gt;2,"",ROUND(VLOOKUP(T114,食材リスト!$A$6:$H$505,4,FALSE)*U114/VLOOKUP(T114,食材リスト!$A$6:$H$505,2,FALSE),1))</f>
        <v/>
      </c>
      <c r="X114" s="30" t="str">
        <f>IF(COUNTA(T114:U114)&lt;&gt;2,"",ROUND(VLOOKUP(T114,食材リスト!$A$6:$H$505,5,FALSE)*U114/VLOOKUP(T114,食材リスト!$A$6:$H$505,2,FALSE),1))</f>
        <v/>
      </c>
      <c r="Y114" s="20" t="str">
        <f>IF(COUNTA(T114:U114)&lt;&gt;2,"",ROUND(VLOOKUP(T114,食材リスト!$A$6:$H$505,6,FALSE)*U114/VLOOKUP(T114,食材リスト!$A$6:$H$505,2,FALSE),1))</f>
        <v/>
      </c>
      <c r="Z114" s="25" t="str">
        <f>IF(COUNTA(T114:U114)&lt;&gt;2,"",ROUND(VLOOKUP(T114,食材リスト!$A$6:$H$505,7,FALSE)*U114/VLOOKUP(T114,食材リスト!$A$6:$H$505,2,FALSE),0))</f>
        <v/>
      </c>
    </row>
    <row r="115" spans="1:26">
      <c r="A115" s="34"/>
      <c r="B115" s="35"/>
      <c r="C115" s="36"/>
      <c r="D115" s="37"/>
      <c r="E115" s="37"/>
      <c r="F115" s="36"/>
      <c r="G115" s="130" t="str">
        <f t="shared" si="4"/>
        <v/>
      </c>
      <c r="H115" t="str">
        <f t="shared" si="5"/>
        <v/>
      </c>
      <c r="I115" t="e">
        <f t="array" ref="I115">IF(ROW(I110)&gt;COUNTA(H$6:H$505),"",INDEX(H:H,SMALL(IF(H$6:H$505&lt;&gt;"",ROW(H$6:H$505),""),ROW(I110))))</f>
        <v>#NUM!</v>
      </c>
      <c r="J115" t="str">
        <f t="shared" si="6"/>
        <v/>
      </c>
      <c r="M115" s="35"/>
      <c r="N115" s="35"/>
      <c r="O115" s="36"/>
      <c r="P115" s="37"/>
      <c r="Q115" s="37"/>
      <c r="R115" s="36"/>
      <c r="T115" s="136"/>
      <c r="U115" s="34"/>
      <c r="V115" s="12" t="str">
        <f>IF(T115="","",VLOOKUP(T115,食材リスト!$A$6:$H$505,3,FALSE))</f>
        <v/>
      </c>
      <c r="W115" s="19" t="str">
        <f>IF(COUNTA(T115:U115)&lt;&gt;2,"",ROUND(VLOOKUP(T115,食材リスト!$A$6:$H$505,4,FALSE)*U115/VLOOKUP(T115,食材リスト!$A$6:$H$505,2,FALSE),1))</f>
        <v/>
      </c>
      <c r="X115" s="30" t="str">
        <f>IF(COUNTA(T115:U115)&lt;&gt;2,"",ROUND(VLOOKUP(T115,食材リスト!$A$6:$H$505,5,FALSE)*U115/VLOOKUP(T115,食材リスト!$A$6:$H$505,2,FALSE),1))</f>
        <v/>
      </c>
      <c r="Y115" s="20" t="str">
        <f>IF(COUNTA(T115:U115)&lt;&gt;2,"",ROUND(VLOOKUP(T115,食材リスト!$A$6:$H$505,6,FALSE)*U115/VLOOKUP(T115,食材リスト!$A$6:$H$505,2,FALSE),1))</f>
        <v/>
      </c>
      <c r="Z115" s="25" t="str">
        <f>IF(COUNTA(T115:U115)&lt;&gt;2,"",ROUND(VLOOKUP(T115,食材リスト!$A$6:$H$505,7,FALSE)*U115/VLOOKUP(T115,食材リスト!$A$6:$H$505,2,FALSE),0))</f>
        <v/>
      </c>
    </row>
    <row r="116" spans="1:26">
      <c r="A116" s="34"/>
      <c r="B116" s="35"/>
      <c r="C116" s="36"/>
      <c r="D116" s="37"/>
      <c r="E116" s="37"/>
      <c r="F116" s="36"/>
      <c r="G116" s="130" t="str">
        <f t="shared" si="4"/>
        <v/>
      </c>
      <c r="H116" t="str">
        <f t="shared" si="5"/>
        <v/>
      </c>
      <c r="I116" t="e">
        <f t="array" ref="I116">IF(ROW(I111)&gt;COUNTA(H$6:H$505),"",INDEX(H:H,SMALL(IF(H$6:H$505&lt;&gt;"",ROW(H$6:H$505),""),ROW(I111))))</f>
        <v>#NUM!</v>
      </c>
      <c r="J116" t="str">
        <f t="shared" si="6"/>
        <v/>
      </c>
      <c r="M116" s="35"/>
      <c r="N116" s="35"/>
      <c r="O116" s="36"/>
      <c r="P116" s="37"/>
      <c r="Q116" s="37"/>
      <c r="R116" s="36"/>
      <c r="T116" s="136"/>
      <c r="U116" s="34"/>
      <c r="V116" s="12" t="str">
        <f>IF(T116="","",VLOOKUP(T116,食材リスト!$A$6:$H$505,3,FALSE))</f>
        <v/>
      </c>
      <c r="W116" s="19" t="str">
        <f>IF(COUNTA(T116:U116)&lt;&gt;2,"",ROUND(VLOOKUP(T116,食材リスト!$A$6:$H$505,4,FALSE)*U116/VLOOKUP(T116,食材リスト!$A$6:$H$505,2,FALSE),1))</f>
        <v/>
      </c>
      <c r="X116" s="30" t="str">
        <f>IF(COUNTA(T116:U116)&lt;&gt;2,"",ROUND(VLOOKUP(T116,食材リスト!$A$6:$H$505,5,FALSE)*U116/VLOOKUP(T116,食材リスト!$A$6:$H$505,2,FALSE),1))</f>
        <v/>
      </c>
      <c r="Y116" s="20" t="str">
        <f>IF(COUNTA(T116:U116)&lt;&gt;2,"",ROUND(VLOOKUP(T116,食材リスト!$A$6:$H$505,6,FALSE)*U116/VLOOKUP(T116,食材リスト!$A$6:$H$505,2,FALSE),1))</f>
        <v/>
      </c>
      <c r="Z116" s="25" t="str">
        <f>IF(COUNTA(T116:U116)&lt;&gt;2,"",ROUND(VLOOKUP(T116,食材リスト!$A$6:$H$505,7,FALSE)*U116/VLOOKUP(T116,食材リスト!$A$6:$H$505,2,FALSE),0))</f>
        <v/>
      </c>
    </row>
    <row r="117" spans="1:26">
      <c r="A117" s="34"/>
      <c r="B117" s="35"/>
      <c r="C117" s="36"/>
      <c r="D117" s="37"/>
      <c r="E117" s="37"/>
      <c r="F117" s="36"/>
      <c r="G117" s="130" t="str">
        <f t="shared" si="4"/>
        <v/>
      </c>
      <c r="H117" t="str">
        <f t="shared" si="5"/>
        <v/>
      </c>
      <c r="I117" t="e">
        <f t="array" ref="I117">IF(ROW(I112)&gt;COUNTA(H$6:H$505),"",INDEX(H:H,SMALL(IF(H$6:H$505&lt;&gt;"",ROW(H$6:H$505),""),ROW(I112))))</f>
        <v>#NUM!</v>
      </c>
      <c r="J117" t="str">
        <f t="shared" si="6"/>
        <v/>
      </c>
      <c r="M117" s="35"/>
      <c r="N117" s="35"/>
      <c r="O117" s="36"/>
      <c r="P117" s="37"/>
      <c r="Q117" s="37"/>
      <c r="R117" s="36"/>
      <c r="T117" s="136"/>
      <c r="U117" s="34"/>
      <c r="V117" s="12" t="str">
        <f>IF(T117="","",VLOOKUP(T117,食材リスト!$A$6:$H$505,3,FALSE))</f>
        <v/>
      </c>
      <c r="W117" s="19" t="str">
        <f>IF(COUNTA(T117:U117)&lt;&gt;2,"",ROUND(VLOOKUP(T117,食材リスト!$A$6:$H$505,4,FALSE)*U117/VLOOKUP(T117,食材リスト!$A$6:$H$505,2,FALSE),1))</f>
        <v/>
      </c>
      <c r="X117" s="30" t="str">
        <f>IF(COUNTA(T117:U117)&lt;&gt;2,"",ROUND(VLOOKUP(T117,食材リスト!$A$6:$H$505,5,FALSE)*U117/VLOOKUP(T117,食材リスト!$A$6:$H$505,2,FALSE),1))</f>
        <v/>
      </c>
      <c r="Y117" s="20" t="str">
        <f>IF(COUNTA(T117:U117)&lt;&gt;2,"",ROUND(VLOOKUP(T117,食材リスト!$A$6:$H$505,6,FALSE)*U117/VLOOKUP(T117,食材リスト!$A$6:$H$505,2,FALSE),1))</f>
        <v/>
      </c>
      <c r="Z117" s="25" t="str">
        <f>IF(COUNTA(T117:U117)&lt;&gt;2,"",ROUND(VLOOKUP(T117,食材リスト!$A$6:$H$505,7,FALSE)*U117/VLOOKUP(T117,食材リスト!$A$6:$H$505,2,FALSE),0))</f>
        <v/>
      </c>
    </row>
    <row r="118" spans="1:26">
      <c r="A118" s="34"/>
      <c r="B118" s="35"/>
      <c r="C118" s="36"/>
      <c r="D118" s="37"/>
      <c r="E118" s="37"/>
      <c r="F118" s="36"/>
      <c r="G118" s="130" t="str">
        <f t="shared" si="4"/>
        <v/>
      </c>
      <c r="H118" t="str">
        <f t="shared" si="5"/>
        <v/>
      </c>
      <c r="I118" t="e">
        <f t="array" ref="I118">IF(ROW(I113)&gt;COUNTA(H$6:H$505),"",INDEX(H:H,SMALL(IF(H$6:H$505&lt;&gt;"",ROW(H$6:H$505),""),ROW(I113))))</f>
        <v>#NUM!</v>
      </c>
      <c r="J118" t="str">
        <f t="shared" si="6"/>
        <v/>
      </c>
      <c r="M118" s="35"/>
      <c r="N118" s="35"/>
      <c r="O118" s="36"/>
      <c r="P118" s="37"/>
      <c r="Q118" s="37"/>
      <c r="R118" s="36"/>
      <c r="T118" s="136"/>
      <c r="U118" s="34"/>
      <c r="V118" s="12" t="str">
        <f>IF(T118="","",VLOOKUP(T118,食材リスト!$A$6:$H$505,3,FALSE))</f>
        <v/>
      </c>
      <c r="W118" s="19" t="str">
        <f>IF(COUNTA(T118:U118)&lt;&gt;2,"",ROUND(VLOOKUP(T118,食材リスト!$A$6:$H$505,4,FALSE)*U118/VLOOKUP(T118,食材リスト!$A$6:$H$505,2,FALSE),1))</f>
        <v/>
      </c>
      <c r="X118" s="30" t="str">
        <f>IF(COUNTA(T118:U118)&lt;&gt;2,"",ROUND(VLOOKUP(T118,食材リスト!$A$6:$H$505,5,FALSE)*U118/VLOOKUP(T118,食材リスト!$A$6:$H$505,2,FALSE),1))</f>
        <v/>
      </c>
      <c r="Y118" s="20" t="str">
        <f>IF(COUNTA(T118:U118)&lt;&gt;2,"",ROUND(VLOOKUP(T118,食材リスト!$A$6:$H$505,6,FALSE)*U118/VLOOKUP(T118,食材リスト!$A$6:$H$505,2,FALSE),1))</f>
        <v/>
      </c>
      <c r="Z118" s="25" t="str">
        <f>IF(COUNTA(T118:U118)&lt;&gt;2,"",ROUND(VLOOKUP(T118,食材リスト!$A$6:$H$505,7,FALSE)*U118/VLOOKUP(T118,食材リスト!$A$6:$H$505,2,FALSE),0))</f>
        <v/>
      </c>
    </row>
    <row r="119" spans="1:26">
      <c r="A119" s="34"/>
      <c r="B119" s="35"/>
      <c r="C119" s="36"/>
      <c r="D119" s="37"/>
      <c r="E119" s="37"/>
      <c r="F119" s="36"/>
      <c r="G119" s="130" t="str">
        <f t="shared" si="4"/>
        <v/>
      </c>
      <c r="H119" t="str">
        <f t="shared" si="5"/>
        <v/>
      </c>
      <c r="I119" t="e">
        <f t="array" ref="I119">IF(ROW(I114)&gt;COUNTA(H$6:H$505),"",INDEX(H:H,SMALL(IF(H$6:H$505&lt;&gt;"",ROW(H$6:H$505),""),ROW(I114))))</f>
        <v>#NUM!</v>
      </c>
      <c r="J119" t="str">
        <f t="shared" si="6"/>
        <v/>
      </c>
      <c r="M119" s="35"/>
      <c r="N119" s="35"/>
      <c r="O119" s="36"/>
      <c r="P119" s="37"/>
      <c r="Q119" s="37"/>
      <c r="R119" s="36"/>
      <c r="T119" s="136"/>
      <c r="U119" s="34"/>
      <c r="V119" s="12" t="str">
        <f>IF(T119="","",VLOOKUP(T119,食材リスト!$A$6:$H$505,3,FALSE))</f>
        <v/>
      </c>
      <c r="W119" s="19" t="str">
        <f>IF(COUNTA(T119:U119)&lt;&gt;2,"",ROUND(VLOOKUP(T119,食材リスト!$A$6:$H$505,4,FALSE)*U119/VLOOKUP(T119,食材リスト!$A$6:$H$505,2,FALSE),1))</f>
        <v/>
      </c>
      <c r="X119" s="30" t="str">
        <f>IF(COUNTA(T119:U119)&lt;&gt;2,"",ROUND(VLOOKUP(T119,食材リスト!$A$6:$H$505,5,FALSE)*U119/VLOOKUP(T119,食材リスト!$A$6:$H$505,2,FALSE),1))</f>
        <v/>
      </c>
      <c r="Y119" s="20" t="str">
        <f>IF(COUNTA(T119:U119)&lt;&gt;2,"",ROUND(VLOOKUP(T119,食材リスト!$A$6:$H$505,6,FALSE)*U119/VLOOKUP(T119,食材リスト!$A$6:$H$505,2,FALSE),1))</f>
        <v/>
      </c>
      <c r="Z119" s="25" t="str">
        <f>IF(COUNTA(T119:U119)&lt;&gt;2,"",ROUND(VLOOKUP(T119,食材リスト!$A$6:$H$505,7,FALSE)*U119/VLOOKUP(T119,食材リスト!$A$6:$H$505,2,FALSE),0))</f>
        <v/>
      </c>
    </row>
    <row r="120" spans="1:26">
      <c r="A120" s="34"/>
      <c r="B120" s="35"/>
      <c r="C120" s="36"/>
      <c r="D120" s="37"/>
      <c r="E120" s="37"/>
      <c r="F120" s="36"/>
      <c r="G120" s="130" t="str">
        <f t="shared" si="4"/>
        <v/>
      </c>
      <c r="H120" t="str">
        <f t="shared" si="5"/>
        <v/>
      </c>
      <c r="I120" t="e">
        <f t="array" ref="I120">IF(ROW(I115)&gt;COUNTA(H$6:H$505),"",INDEX(H:H,SMALL(IF(H$6:H$505&lt;&gt;"",ROW(H$6:H$505),""),ROW(I115))))</f>
        <v>#NUM!</v>
      </c>
      <c r="J120" t="str">
        <f t="shared" si="6"/>
        <v/>
      </c>
      <c r="M120" s="35"/>
      <c r="N120" s="35"/>
      <c r="O120" s="36"/>
      <c r="P120" s="37"/>
      <c r="Q120" s="37"/>
      <c r="R120" s="36"/>
      <c r="T120" s="137"/>
      <c r="U120" s="43"/>
      <c r="V120" s="13" t="str">
        <f>IF(T120="","",VLOOKUP(T120,食材リスト!$A$6:$H$505,3,FALSE))</f>
        <v/>
      </c>
      <c r="W120" s="21" t="str">
        <f>IF(COUNTA(T120:U120)&lt;&gt;2,"",ROUND(VLOOKUP(T120,食材リスト!$A$6:$H$505,4,FALSE)*U120/VLOOKUP(T120,食材リスト!$A$6:$H$505,2,FALSE),1))</f>
        <v/>
      </c>
      <c r="X120" s="31" t="str">
        <f>IF(COUNTA(T120:U120)&lt;&gt;2,"",ROUND(VLOOKUP(T120,食材リスト!$A$6:$H$505,5,FALSE)*U120/VLOOKUP(T120,食材リスト!$A$6:$H$505,2,FALSE),1))</f>
        <v/>
      </c>
      <c r="Y120" s="22" t="str">
        <f>IF(COUNTA(T120:U120)&lt;&gt;2,"",ROUND(VLOOKUP(T120,食材リスト!$A$6:$H$505,6,FALSE)*U120/VLOOKUP(T120,食材リスト!$A$6:$H$505,2,FALSE),1))</f>
        <v/>
      </c>
      <c r="Z120" s="26" t="str">
        <f>IF(COUNTA(T120:U120)&lt;&gt;2,"",ROUND(VLOOKUP(T120,食材リスト!$A$6:$H$505,7,FALSE)*U120/VLOOKUP(T120,食材リスト!$A$6:$H$505,2,FALSE),0))</f>
        <v/>
      </c>
    </row>
    <row r="121" spans="1:26">
      <c r="A121" s="34"/>
      <c r="B121" s="35"/>
      <c r="C121" s="36"/>
      <c r="D121" s="37"/>
      <c r="E121" s="37"/>
      <c r="F121" s="36"/>
      <c r="G121" s="130" t="str">
        <f t="shared" si="4"/>
        <v/>
      </c>
      <c r="H121" t="str">
        <f t="shared" si="5"/>
        <v/>
      </c>
      <c r="I121" t="e">
        <f t="array" ref="I121">IF(ROW(I116)&gt;COUNTA(H$6:H$505),"",INDEX(H:H,SMALL(IF(H$6:H$505&lt;&gt;"",ROW(H$6:H$505),""),ROW(I116))))</f>
        <v>#NUM!</v>
      </c>
      <c r="J121" t="str">
        <f t="shared" si="6"/>
        <v/>
      </c>
      <c r="M121" s="35"/>
      <c r="N121" s="35"/>
      <c r="O121" s="36"/>
      <c r="P121" s="37"/>
      <c r="Q121" s="37"/>
      <c r="R121" s="36"/>
      <c r="T121" s="7" t="s">
        <v>85</v>
      </c>
      <c r="V121" s="95"/>
      <c r="W121" s="92" t="s">
        <v>81</v>
      </c>
    </row>
    <row r="122" spans="1:26">
      <c r="A122" s="34"/>
      <c r="B122" s="35"/>
      <c r="C122" s="36"/>
      <c r="D122" s="37"/>
      <c r="E122" s="37"/>
      <c r="F122" s="36"/>
      <c r="G122" s="130" t="str">
        <f t="shared" si="4"/>
        <v/>
      </c>
      <c r="H122" t="str">
        <f t="shared" si="5"/>
        <v/>
      </c>
      <c r="I122" t="e">
        <f t="array" ref="I122">IF(ROW(I117)&gt;COUNTA(H$6:H$505),"",INDEX(H:H,SMALL(IF(H$6:H$505&lt;&gt;"",ROW(H$6:H$505),""),ROW(I117))))</f>
        <v>#NUM!</v>
      </c>
      <c r="J122" t="str">
        <f t="shared" si="6"/>
        <v/>
      </c>
      <c r="M122" s="35"/>
      <c r="N122" s="35"/>
      <c r="O122" s="36"/>
      <c r="P122" s="37"/>
      <c r="Q122" s="37"/>
      <c r="R122" s="36"/>
      <c r="U122" s="1"/>
    </row>
    <row r="123" spans="1:26">
      <c r="A123" s="34"/>
      <c r="B123" s="35"/>
      <c r="C123" s="36"/>
      <c r="D123" s="37"/>
      <c r="E123" s="37"/>
      <c r="F123" s="36"/>
      <c r="G123" s="130" t="str">
        <f t="shared" si="4"/>
        <v/>
      </c>
      <c r="H123" t="str">
        <f t="shared" si="5"/>
        <v/>
      </c>
      <c r="I123" t="e">
        <f t="array" ref="I123">IF(ROW(I118)&gt;COUNTA(H$6:H$505),"",INDEX(H:H,SMALL(IF(H$6:H$505&lt;&gt;"",ROW(H$6:H$505),""),ROW(I118))))</f>
        <v>#NUM!</v>
      </c>
      <c r="J123" t="str">
        <f t="shared" si="6"/>
        <v/>
      </c>
      <c r="M123" s="35"/>
      <c r="N123" s="35"/>
      <c r="O123" s="36"/>
      <c r="P123" s="37"/>
      <c r="Q123" s="37"/>
      <c r="R123" s="36"/>
      <c r="T123" s="85" t="s">
        <v>79</v>
      </c>
      <c r="U123" s="1"/>
      <c r="V123" s="6" t="s">
        <v>24</v>
      </c>
      <c r="W123" s="87" t="s">
        <v>23</v>
      </c>
      <c r="X123" s="88" t="s">
        <v>21</v>
      </c>
      <c r="Y123" s="89" t="s">
        <v>22</v>
      </c>
      <c r="Z123" s="90" t="s">
        <v>25</v>
      </c>
    </row>
    <row r="124" spans="1:26">
      <c r="A124" s="34"/>
      <c r="B124" s="35"/>
      <c r="C124" s="36"/>
      <c r="D124" s="37"/>
      <c r="E124" s="37"/>
      <c r="F124" s="36"/>
      <c r="G124" s="130" t="str">
        <f t="shared" si="4"/>
        <v/>
      </c>
      <c r="H124" t="str">
        <f t="shared" si="5"/>
        <v/>
      </c>
      <c r="I124" t="e">
        <f t="array" ref="I124">IF(ROW(I119)&gt;COUNTA(H$6:H$505),"",INDEX(H:H,SMALL(IF(H$6:H$505&lt;&gt;"",ROW(H$6:H$505),""),ROW(I119))))</f>
        <v>#NUM!</v>
      </c>
      <c r="J124" t="str">
        <f t="shared" si="6"/>
        <v/>
      </c>
      <c r="M124" s="35"/>
      <c r="N124" s="35"/>
      <c r="O124" s="36"/>
      <c r="P124" s="37"/>
      <c r="Q124" s="37"/>
      <c r="R124" s="36"/>
      <c r="T124" s="138" t="str">
        <f>IF(U89="","",U89)</f>
        <v/>
      </c>
      <c r="U124" s="92">
        <v>1</v>
      </c>
      <c r="V124" s="92" t="s">
        <v>81</v>
      </c>
      <c r="W124" s="91" t="str">
        <f>IF(V121="","",IF(SUM(W92:Y120)=0,"",ROUND(SUM(W92:W120)/V121,1)))</f>
        <v/>
      </c>
      <c r="X124" s="94" t="str">
        <f>IF(V121="","",IF(SUM(W92:Y120)=0,"",ROUND(SUM(X92:X120)/V121,1)))</f>
        <v/>
      </c>
      <c r="Y124" s="91" t="str">
        <f>IF(V121="","",IF(SUM(W92:Y120)=0,"",ROUND(SUM(Y92:Y120)/V121,1)))</f>
        <v/>
      </c>
      <c r="Z124" s="93" t="str">
        <f>IF(SUM(W124:Y124)=0,"",ROUND(SUM(Z92:Z120)/V121,0))</f>
        <v/>
      </c>
    </row>
    <row r="125" spans="1:26">
      <c r="A125" s="34"/>
      <c r="B125" s="35"/>
      <c r="C125" s="36"/>
      <c r="D125" s="37"/>
      <c r="E125" s="37"/>
      <c r="F125" s="36"/>
      <c r="G125" s="130" t="str">
        <f t="shared" si="4"/>
        <v/>
      </c>
      <c r="H125" t="str">
        <f t="shared" si="5"/>
        <v/>
      </c>
      <c r="I125" t="e">
        <f t="array" ref="I125">IF(ROW(I120)&gt;COUNTA(H$6:H$505),"",INDEX(H:H,SMALL(IF(H$6:H$505&lt;&gt;"",ROW(H$6:H$505),""),ROW(I120))))</f>
        <v>#NUM!</v>
      </c>
      <c r="J125" t="str">
        <f t="shared" si="6"/>
        <v/>
      </c>
      <c r="M125" s="35"/>
      <c r="N125" s="35"/>
      <c r="O125" s="36"/>
      <c r="P125" s="37"/>
      <c r="Q125" s="37"/>
      <c r="R125" s="36"/>
      <c r="T125" s="7" t="s">
        <v>83</v>
      </c>
    </row>
    <row r="126" spans="1:26">
      <c r="A126" s="34"/>
      <c r="B126" s="35"/>
      <c r="C126" s="36"/>
      <c r="D126" s="37"/>
      <c r="E126" s="37"/>
      <c r="F126" s="36"/>
      <c r="G126" s="130" t="str">
        <f t="shared" si="4"/>
        <v/>
      </c>
      <c r="H126" t="str">
        <f t="shared" si="5"/>
        <v/>
      </c>
      <c r="I126" t="e">
        <f t="array" ref="I126">IF(ROW(I121)&gt;COUNTA(H$6:H$505),"",INDEX(H:H,SMALL(IF(H$6:H$505&lt;&gt;"",ROW(H$6:H$505),""),ROW(I121))))</f>
        <v>#NUM!</v>
      </c>
      <c r="J126" t="str">
        <f t="shared" si="6"/>
        <v/>
      </c>
      <c r="M126" s="35"/>
      <c r="N126" s="35"/>
      <c r="O126" s="36"/>
      <c r="P126" s="37"/>
      <c r="Q126" s="37"/>
      <c r="R126" s="36"/>
    </row>
    <row r="127" spans="1:26">
      <c r="A127" s="34"/>
      <c r="B127" s="35"/>
      <c r="C127" s="36"/>
      <c r="D127" s="37"/>
      <c r="E127" s="37"/>
      <c r="F127" s="36"/>
      <c r="G127" s="130" t="str">
        <f t="shared" si="4"/>
        <v/>
      </c>
      <c r="H127" t="str">
        <f t="shared" si="5"/>
        <v/>
      </c>
      <c r="I127" t="e">
        <f t="array" ref="I127">IF(ROW(I122)&gt;COUNTA(H$6:H$505),"",INDEX(H:H,SMALL(IF(H$6:H$505&lt;&gt;"",ROW(H$6:H$505),""),ROW(I122))))</f>
        <v>#NUM!</v>
      </c>
      <c r="J127" t="str">
        <f t="shared" si="6"/>
        <v/>
      </c>
      <c r="M127" s="35"/>
      <c r="N127" s="35"/>
      <c r="O127" s="36"/>
      <c r="P127" s="37"/>
      <c r="Q127" s="37"/>
      <c r="R127" s="36"/>
    </row>
    <row r="128" spans="1:26">
      <c r="A128" s="34"/>
      <c r="B128" s="35"/>
      <c r="C128" s="36"/>
      <c r="D128" s="37"/>
      <c r="E128" s="37"/>
      <c r="F128" s="36"/>
      <c r="G128" s="130" t="str">
        <f t="shared" si="4"/>
        <v/>
      </c>
      <c r="H128" t="str">
        <f t="shared" si="5"/>
        <v/>
      </c>
      <c r="I128" t="e">
        <f t="array" ref="I128">IF(ROW(I123)&gt;COUNTA(H$6:H$505),"",INDEX(H:H,SMALL(IF(H$6:H$505&lt;&gt;"",ROW(H$6:H$505),""),ROW(I123))))</f>
        <v>#NUM!</v>
      </c>
      <c r="J128" t="str">
        <f t="shared" si="6"/>
        <v/>
      </c>
      <c r="M128" s="35"/>
      <c r="N128" s="35"/>
      <c r="O128" s="36"/>
      <c r="P128" s="37"/>
      <c r="Q128" s="37"/>
      <c r="R128" s="36"/>
    </row>
    <row r="129" spans="1:26">
      <c r="A129" s="34"/>
      <c r="B129" s="35"/>
      <c r="C129" s="36"/>
      <c r="D129" s="37"/>
      <c r="E129" s="37"/>
      <c r="F129" s="36"/>
      <c r="G129" s="130" t="str">
        <f t="shared" si="4"/>
        <v/>
      </c>
      <c r="H129" t="str">
        <f t="shared" si="5"/>
        <v/>
      </c>
      <c r="I129" t="e">
        <f t="array" ref="I129">IF(ROW(I124)&gt;COUNTA(H$6:H$505),"",INDEX(H:H,SMALL(IF(H$6:H$505&lt;&gt;"",ROW(H$6:H$505),""),ROW(I124))))</f>
        <v>#NUM!</v>
      </c>
      <c r="J129" t="str">
        <f t="shared" si="6"/>
        <v/>
      </c>
      <c r="M129" s="35"/>
      <c r="N129" s="35"/>
      <c r="O129" s="36"/>
      <c r="P129" s="37"/>
      <c r="Q129" s="37"/>
      <c r="R129" s="36"/>
      <c r="T129" s="7" t="s">
        <v>82</v>
      </c>
    </row>
    <row r="130" spans="1:26" ht="13.5" customHeight="1">
      <c r="A130" s="34"/>
      <c r="B130" s="35"/>
      <c r="C130" s="36"/>
      <c r="D130" s="37"/>
      <c r="E130" s="37"/>
      <c r="F130" s="36"/>
      <c r="G130" s="130" t="str">
        <f t="shared" si="4"/>
        <v/>
      </c>
      <c r="H130" t="str">
        <f t="shared" si="5"/>
        <v/>
      </c>
      <c r="I130" t="e">
        <f t="array" ref="I130">IF(ROW(I125)&gt;COUNTA(H$6:H$505),"",INDEX(H:H,SMALL(IF(H$6:H$505&lt;&gt;"",ROW(H$6:H$505),""),ROW(I125))))</f>
        <v>#NUM!</v>
      </c>
      <c r="J130" t="str">
        <f t="shared" si="6"/>
        <v/>
      </c>
      <c r="M130" s="35"/>
      <c r="N130" s="35"/>
      <c r="O130" s="36"/>
      <c r="P130" s="37"/>
      <c r="Q130" s="37"/>
      <c r="R130" s="36"/>
      <c r="T130" s="150" t="s">
        <v>80</v>
      </c>
      <c r="U130" s="146"/>
      <c r="V130" s="147"/>
      <c r="W130" s="143" t="s">
        <v>42</v>
      </c>
      <c r="X130" s="144"/>
      <c r="Y130" s="144"/>
      <c r="Z130" s="145"/>
    </row>
    <row r="131" spans="1:26" ht="13.5" customHeight="1">
      <c r="A131" s="34"/>
      <c r="B131" s="35"/>
      <c r="C131" s="36"/>
      <c r="D131" s="37"/>
      <c r="E131" s="37"/>
      <c r="F131" s="36"/>
      <c r="G131" s="130" t="str">
        <f t="shared" si="4"/>
        <v/>
      </c>
      <c r="H131" t="str">
        <f t="shared" si="5"/>
        <v/>
      </c>
      <c r="I131" t="e">
        <f t="array" ref="I131">IF(ROW(I126)&gt;COUNTA(H$6:H$505),"",INDEX(H:H,SMALL(IF(H$6:H$505&lt;&gt;"",ROW(H$6:H$505),""),ROW(I126))))</f>
        <v>#NUM!</v>
      </c>
      <c r="J131" t="str">
        <f t="shared" si="6"/>
        <v/>
      </c>
      <c r="M131" s="35"/>
      <c r="N131" s="35"/>
      <c r="O131" s="36"/>
      <c r="P131" s="37"/>
      <c r="Q131" s="37"/>
      <c r="R131" s="36"/>
      <c r="T131" s="151"/>
      <c r="U131" s="148"/>
      <c r="V131" s="149"/>
      <c r="W131" s="76" t="str">
        <f>IF(SUM(W133:Y161)=0,"",SUM(W133:W161)&amp;"g "&amp;"("&amp;ROUND(SUM(W133:W161)*100/(SUM(W133:W161)+SUM(X133:X161)+SUM(Y133:Y161)),0)&amp;"%)")</f>
        <v/>
      </c>
      <c r="X131" s="77" t="str">
        <f>IF(SUM(W133:Y161)=0,"",SUM(X133:X161)&amp;"g "&amp;"("&amp;ROUND(SUM(X133:X161)*100/(SUM(W133:W161)+SUM(X133:X161)+SUM(Y133:Y161)),0)&amp;"%)")</f>
        <v/>
      </c>
      <c r="Y131" s="78" t="str">
        <f>IF(SUM(W133:Y161)=0,"",SUM(Y133:Y161)&amp;"g "&amp;"("&amp;ROUND(SUM(Y133:Y161)*100/(SUM(W133:W161)+SUM(X133:X161)+SUM(Y133:Y161)),0)&amp;"%)")</f>
        <v/>
      </c>
      <c r="Z131" s="79" t="str">
        <f>IF(SUM(W133:Y161)=0,"",SUM(Z133:Z161))</f>
        <v/>
      </c>
    </row>
    <row r="132" spans="1:26">
      <c r="A132" s="34"/>
      <c r="B132" s="35"/>
      <c r="C132" s="36"/>
      <c r="D132" s="37"/>
      <c r="E132" s="37"/>
      <c r="F132" s="36"/>
      <c r="G132" s="130" t="str">
        <f t="shared" si="4"/>
        <v/>
      </c>
      <c r="H132" t="str">
        <f t="shared" si="5"/>
        <v/>
      </c>
      <c r="I132" t="e">
        <f t="array" ref="I132">IF(ROW(I127)&gt;COUNTA(H$6:H$505),"",INDEX(H:H,SMALL(IF(H$6:H$505&lt;&gt;"",ROW(H$6:H$505),""),ROW(I127))))</f>
        <v>#NUM!</v>
      </c>
      <c r="J132" t="str">
        <f t="shared" si="6"/>
        <v/>
      </c>
      <c r="M132" s="35"/>
      <c r="N132" s="35"/>
      <c r="O132" s="36"/>
      <c r="P132" s="37"/>
      <c r="Q132" s="37"/>
      <c r="R132" s="36"/>
      <c r="T132" s="139" t="s">
        <v>30</v>
      </c>
      <c r="U132" s="2" t="s">
        <v>35</v>
      </c>
      <c r="V132" s="6" t="s">
        <v>24</v>
      </c>
      <c r="W132" s="83" t="s">
        <v>86</v>
      </c>
      <c r="X132" s="28" t="s">
        <v>87</v>
      </c>
      <c r="Y132" s="84" t="s">
        <v>88</v>
      </c>
      <c r="Z132" s="6" t="s">
        <v>25</v>
      </c>
    </row>
    <row r="133" spans="1:26">
      <c r="A133" s="34"/>
      <c r="B133" s="35"/>
      <c r="C133" s="36"/>
      <c r="D133" s="37"/>
      <c r="E133" s="37"/>
      <c r="F133" s="36"/>
      <c r="G133" s="130" t="str">
        <f t="shared" ref="G133:G196" si="7">IF(COUNTA(A133:F133)&lt;&gt;6,"",ROUND(D133*4+E133*9+F133*4,2))</f>
        <v/>
      </c>
      <c r="H133" t="str">
        <f t="shared" si="5"/>
        <v/>
      </c>
      <c r="I133" t="e">
        <f t="array" ref="I133">IF(ROW(I128)&gt;COUNTA(H$6:H$505),"",INDEX(H:H,SMALL(IF(H$6:H$505&lt;&gt;"",ROW(H$6:H$505),""),ROW(I128))))</f>
        <v>#NUM!</v>
      </c>
      <c r="J133" t="str">
        <f t="shared" si="6"/>
        <v/>
      </c>
      <c r="M133" s="35"/>
      <c r="N133" s="35"/>
      <c r="O133" s="36"/>
      <c r="P133" s="37"/>
      <c r="Q133" s="37"/>
      <c r="R133" s="36"/>
      <c r="T133" s="136"/>
      <c r="U133" s="49"/>
      <c r="V133" s="23" t="str">
        <f>IF(T133="","",VLOOKUP(T133,食材リスト!$A$6:$H$505,3,FALSE))</f>
        <v/>
      </c>
      <c r="W133" s="17" t="str">
        <f>IF(COUNTA(T133:U133)&lt;&gt;2,"",ROUND(VLOOKUP(T133,食材リスト!$A$6:$H$505,4,FALSE)*U133/VLOOKUP(T133,食材リスト!$A$6:$H$505,2,FALSE),1))</f>
        <v/>
      </c>
      <c r="X133" s="29" t="str">
        <f>IF(COUNTA(T133:U133)&lt;&gt;2,"",ROUND(VLOOKUP(T133,食材リスト!$A$6:$H$505,5,FALSE)*U133/VLOOKUP(T133,食材リスト!$A$6:$H$505,2,FALSE),1))</f>
        <v/>
      </c>
      <c r="Y133" s="18" t="str">
        <f>IF(COUNTA(T133:U133)&lt;&gt;2,"",ROUND(VLOOKUP(T133,食材リスト!$A$6:$H$505,6,FALSE)*U133/VLOOKUP(T133,食材リスト!$A$6:$H$505,2,FALSE),1))</f>
        <v/>
      </c>
      <c r="Z133" s="24" t="str">
        <f>IF(COUNTA(T133:U133)&lt;&gt;2,"",ROUND(VLOOKUP(T133,食材リスト!$A$6:$H$505,7,FALSE)*U133/VLOOKUP(T133,食材リスト!$A$6:$H$505,2,FALSE),0))</f>
        <v/>
      </c>
    </row>
    <row r="134" spans="1:26">
      <c r="A134" s="34"/>
      <c r="B134" s="35"/>
      <c r="C134" s="36"/>
      <c r="D134" s="37"/>
      <c r="E134" s="37"/>
      <c r="F134" s="36"/>
      <c r="G134" s="130" t="str">
        <f t="shared" si="7"/>
        <v/>
      </c>
      <c r="H134" t="str">
        <f t="shared" ref="H134:H197" si="8">IF(A134="","",A134)</f>
        <v/>
      </c>
      <c r="I134" t="e">
        <f t="array" ref="I134">IF(ROW(I129)&gt;COUNTA(H$6:H$505),"",INDEX(H:H,SMALL(IF(H$6:H$505&lt;&gt;"",ROW(H$6:H$505),""),ROW(I129))))</f>
        <v>#NUM!</v>
      </c>
      <c r="J134" t="str">
        <f t="shared" ref="J134:J197" si="9">IF(ISERROR(I134),"",I134)</f>
        <v/>
      </c>
      <c r="M134" s="35"/>
      <c r="N134" s="35"/>
      <c r="O134" s="36"/>
      <c r="P134" s="37"/>
      <c r="Q134" s="37"/>
      <c r="R134" s="36"/>
      <c r="T134" s="136"/>
      <c r="U134" s="34"/>
      <c r="V134" s="12" t="str">
        <f>IF(T134="","",VLOOKUP(T134,食材リスト!$A$6:$H$505,3,FALSE))</f>
        <v/>
      </c>
      <c r="W134" s="19" t="str">
        <f>IF(COUNTA(T134:U134)&lt;&gt;2,"",ROUND(VLOOKUP(T134,食材リスト!$A$6:$H$505,4,FALSE)*U134/VLOOKUP(T134,食材リスト!$A$6:$H$505,2,FALSE),1))</f>
        <v/>
      </c>
      <c r="X134" s="30" t="str">
        <f>IF(COUNTA(T134:U134)&lt;&gt;2,"",ROUND(VLOOKUP(T134,食材リスト!$A$6:$H$505,5,FALSE)*U134/VLOOKUP(T134,食材リスト!$A$6:$H$505,2,FALSE),1))</f>
        <v/>
      </c>
      <c r="Y134" s="20" t="str">
        <f>IF(COUNTA(T134:U134)&lt;&gt;2,"",ROUND(VLOOKUP(T134,食材リスト!$A$6:$H$505,6,FALSE)*U134/VLOOKUP(T134,食材リスト!$A$6:$H$505,2,FALSE),1))</f>
        <v/>
      </c>
      <c r="Z134" s="25" t="str">
        <f>IF(COUNTA(T134:U134)&lt;&gt;2,"",ROUND(VLOOKUP(T134,食材リスト!$A$6:$H$505,7,FALSE)*U134/VLOOKUP(T134,食材リスト!$A$6:$H$505,2,FALSE),0))</f>
        <v/>
      </c>
    </row>
    <row r="135" spans="1:26">
      <c r="A135" s="34"/>
      <c r="B135" s="35"/>
      <c r="C135" s="36"/>
      <c r="D135" s="37"/>
      <c r="E135" s="37"/>
      <c r="F135" s="36"/>
      <c r="G135" s="130" t="str">
        <f t="shared" si="7"/>
        <v/>
      </c>
      <c r="H135" t="str">
        <f t="shared" si="8"/>
        <v/>
      </c>
      <c r="I135" t="e">
        <f t="array" ref="I135">IF(ROW(I130)&gt;COUNTA(H$6:H$505),"",INDEX(H:H,SMALL(IF(H$6:H$505&lt;&gt;"",ROW(H$6:H$505),""),ROW(I130))))</f>
        <v>#NUM!</v>
      </c>
      <c r="J135" t="str">
        <f t="shared" si="9"/>
        <v/>
      </c>
      <c r="M135" s="35"/>
      <c r="N135" s="35"/>
      <c r="O135" s="36"/>
      <c r="P135" s="37"/>
      <c r="Q135" s="37"/>
      <c r="R135" s="36"/>
      <c r="T135" s="136"/>
      <c r="U135" s="34"/>
      <c r="V135" s="12" t="str">
        <f>IF(T135="","",VLOOKUP(T135,食材リスト!$A$6:$H$505,3,FALSE))</f>
        <v/>
      </c>
      <c r="W135" s="19" t="str">
        <f>IF(COUNTA(T135:U135)&lt;&gt;2,"",ROUND(VLOOKUP(T135,食材リスト!$A$6:$H$505,4,FALSE)*U135/VLOOKUP(T135,食材リスト!$A$6:$H$505,2,FALSE),1))</f>
        <v/>
      </c>
      <c r="X135" s="30" t="str">
        <f>IF(COUNTA(T135:U135)&lt;&gt;2,"",ROUND(VLOOKUP(T135,食材リスト!$A$6:$H$505,5,FALSE)*U135/VLOOKUP(T135,食材リスト!$A$6:$H$505,2,FALSE),1))</f>
        <v/>
      </c>
      <c r="Y135" s="20" t="str">
        <f>IF(COUNTA(T135:U135)&lt;&gt;2,"",ROUND(VLOOKUP(T135,食材リスト!$A$6:$H$505,6,FALSE)*U135/VLOOKUP(T135,食材リスト!$A$6:$H$505,2,FALSE),1))</f>
        <v/>
      </c>
      <c r="Z135" s="25" t="str">
        <f>IF(COUNTA(T135:U135)&lt;&gt;2,"",ROUND(VLOOKUP(T135,食材リスト!$A$6:$H$505,7,FALSE)*U135/VLOOKUP(T135,食材リスト!$A$6:$H$505,2,FALSE),0))</f>
        <v/>
      </c>
    </row>
    <row r="136" spans="1:26">
      <c r="A136" s="34"/>
      <c r="B136" s="35"/>
      <c r="C136" s="36"/>
      <c r="D136" s="37"/>
      <c r="E136" s="37"/>
      <c r="F136" s="36"/>
      <c r="G136" s="130" t="str">
        <f t="shared" si="7"/>
        <v/>
      </c>
      <c r="H136" t="str">
        <f t="shared" si="8"/>
        <v/>
      </c>
      <c r="I136" t="e">
        <f t="array" ref="I136">IF(ROW(I131)&gt;COUNTA(H$6:H$505),"",INDEX(H:H,SMALL(IF(H$6:H$505&lt;&gt;"",ROW(H$6:H$505),""),ROW(I131))))</f>
        <v>#NUM!</v>
      </c>
      <c r="J136" t="str">
        <f t="shared" si="9"/>
        <v/>
      </c>
      <c r="M136" s="35"/>
      <c r="N136" s="35"/>
      <c r="O136" s="36"/>
      <c r="P136" s="37"/>
      <c r="Q136" s="37"/>
      <c r="R136" s="36"/>
      <c r="T136" s="136"/>
      <c r="U136" s="34"/>
      <c r="V136" s="12" t="str">
        <f>IF(T136="","",VLOOKUP(T136,食材リスト!$A$6:$H$505,3,FALSE))</f>
        <v/>
      </c>
      <c r="W136" s="19" t="str">
        <f>IF(COUNTA(T136:U136)&lt;&gt;2,"",ROUND(VLOOKUP(T136,食材リスト!$A$6:$H$505,4,FALSE)*U136/VLOOKUP(T136,食材リスト!$A$6:$H$505,2,FALSE),1))</f>
        <v/>
      </c>
      <c r="X136" s="30" t="str">
        <f>IF(COUNTA(T136:U136)&lt;&gt;2,"",ROUND(VLOOKUP(T136,食材リスト!$A$6:$H$505,5,FALSE)*U136/VLOOKUP(T136,食材リスト!$A$6:$H$505,2,FALSE),1))</f>
        <v/>
      </c>
      <c r="Y136" s="20" t="str">
        <f>IF(COUNTA(T136:U136)&lt;&gt;2,"",ROUND(VLOOKUP(T136,食材リスト!$A$6:$H$505,6,FALSE)*U136/VLOOKUP(T136,食材リスト!$A$6:$H$505,2,FALSE),1))</f>
        <v/>
      </c>
      <c r="Z136" s="25" t="str">
        <f>IF(COUNTA(T136:U136)&lt;&gt;2,"",ROUND(VLOOKUP(T136,食材リスト!$A$6:$H$505,7,FALSE)*U136/VLOOKUP(T136,食材リスト!$A$6:$H$505,2,FALSE),0))</f>
        <v/>
      </c>
    </row>
    <row r="137" spans="1:26">
      <c r="A137" s="34"/>
      <c r="B137" s="35"/>
      <c r="C137" s="36"/>
      <c r="D137" s="37"/>
      <c r="E137" s="37"/>
      <c r="F137" s="36"/>
      <c r="G137" s="130" t="str">
        <f t="shared" si="7"/>
        <v/>
      </c>
      <c r="H137" t="str">
        <f t="shared" si="8"/>
        <v/>
      </c>
      <c r="I137" t="e">
        <f t="array" ref="I137">IF(ROW(I132)&gt;COUNTA(H$6:H$505),"",INDEX(H:H,SMALL(IF(H$6:H$505&lt;&gt;"",ROW(H$6:H$505),""),ROW(I132))))</f>
        <v>#NUM!</v>
      </c>
      <c r="J137" t="str">
        <f t="shared" si="9"/>
        <v/>
      </c>
      <c r="M137" s="35"/>
      <c r="N137" s="35"/>
      <c r="O137" s="36"/>
      <c r="P137" s="37"/>
      <c r="Q137" s="37"/>
      <c r="R137" s="36"/>
      <c r="T137" s="136"/>
      <c r="U137" s="34"/>
      <c r="V137" s="12" t="str">
        <f>IF(T137="","",VLOOKUP(T137,食材リスト!$A$6:$H$505,3,FALSE))</f>
        <v/>
      </c>
      <c r="W137" s="19" t="str">
        <f>IF(COUNTA(T137:U137)&lt;&gt;2,"",ROUND(VLOOKUP(T137,食材リスト!$A$6:$H$505,4,FALSE)*U137/VLOOKUP(T137,食材リスト!$A$6:$H$505,2,FALSE),1))</f>
        <v/>
      </c>
      <c r="X137" s="30" t="str">
        <f>IF(COUNTA(T137:U137)&lt;&gt;2,"",ROUND(VLOOKUP(T137,食材リスト!$A$6:$H$505,5,FALSE)*U137/VLOOKUP(T137,食材リスト!$A$6:$H$505,2,FALSE),1))</f>
        <v/>
      </c>
      <c r="Y137" s="20" t="str">
        <f>IF(COUNTA(T137:U137)&lt;&gt;2,"",ROUND(VLOOKUP(T137,食材リスト!$A$6:$H$505,6,FALSE)*U137/VLOOKUP(T137,食材リスト!$A$6:$H$505,2,FALSE),1))</f>
        <v/>
      </c>
      <c r="Z137" s="25" t="str">
        <f>IF(COUNTA(T137:U137)&lt;&gt;2,"",ROUND(VLOOKUP(T137,食材リスト!$A$6:$H$505,7,FALSE)*U137/VLOOKUP(T137,食材リスト!$A$6:$H$505,2,FALSE),0))</f>
        <v/>
      </c>
    </row>
    <row r="138" spans="1:26">
      <c r="A138" s="34"/>
      <c r="B138" s="35"/>
      <c r="C138" s="36"/>
      <c r="D138" s="37"/>
      <c r="E138" s="37"/>
      <c r="F138" s="36"/>
      <c r="G138" s="130" t="str">
        <f t="shared" si="7"/>
        <v/>
      </c>
      <c r="H138" t="str">
        <f t="shared" si="8"/>
        <v/>
      </c>
      <c r="I138" t="e">
        <f t="array" ref="I138">IF(ROW(I133)&gt;COUNTA(H$6:H$505),"",INDEX(H:H,SMALL(IF(H$6:H$505&lt;&gt;"",ROW(H$6:H$505),""),ROW(I133))))</f>
        <v>#NUM!</v>
      </c>
      <c r="J138" t="str">
        <f t="shared" si="9"/>
        <v/>
      </c>
      <c r="M138" s="35"/>
      <c r="N138" s="35"/>
      <c r="O138" s="36"/>
      <c r="P138" s="37"/>
      <c r="Q138" s="37"/>
      <c r="R138" s="36"/>
      <c r="T138" s="136"/>
      <c r="U138" s="34"/>
      <c r="V138" s="12" t="str">
        <f>IF(T138="","",VLOOKUP(T138,食材リスト!$A$6:$H$505,3,FALSE))</f>
        <v/>
      </c>
      <c r="W138" s="19" t="str">
        <f>IF(COUNTA(T138:U138)&lt;&gt;2,"",ROUND(VLOOKUP(T138,食材リスト!$A$6:$H$505,4,FALSE)*U138/VLOOKUP(T138,食材リスト!$A$6:$H$505,2,FALSE),1))</f>
        <v/>
      </c>
      <c r="X138" s="30" t="str">
        <f>IF(COUNTA(T138:U138)&lt;&gt;2,"",ROUND(VLOOKUP(T138,食材リスト!$A$6:$H$505,5,FALSE)*U138/VLOOKUP(T138,食材リスト!$A$6:$H$505,2,FALSE),1))</f>
        <v/>
      </c>
      <c r="Y138" s="20" t="str">
        <f>IF(COUNTA(T138:U138)&lt;&gt;2,"",ROUND(VLOOKUP(T138,食材リスト!$A$6:$H$505,6,FALSE)*U138/VLOOKUP(T138,食材リスト!$A$6:$H$505,2,FALSE),1))</f>
        <v/>
      </c>
      <c r="Z138" s="25" t="str">
        <f>IF(COUNTA(T138:U138)&lt;&gt;2,"",ROUND(VLOOKUP(T138,食材リスト!$A$6:$H$505,7,FALSE)*U138/VLOOKUP(T138,食材リスト!$A$6:$H$505,2,FALSE),0))</f>
        <v/>
      </c>
    </row>
    <row r="139" spans="1:26">
      <c r="A139" s="34"/>
      <c r="B139" s="35"/>
      <c r="C139" s="36"/>
      <c r="D139" s="37"/>
      <c r="E139" s="37"/>
      <c r="F139" s="36"/>
      <c r="G139" s="130" t="str">
        <f t="shared" si="7"/>
        <v/>
      </c>
      <c r="H139" t="str">
        <f t="shared" si="8"/>
        <v/>
      </c>
      <c r="I139" t="e">
        <f t="array" ref="I139">IF(ROW(I134)&gt;COUNTA(H$6:H$505),"",INDEX(H:H,SMALL(IF(H$6:H$505&lt;&gt;"",ROW(H$6:H$505),""),ROW(I134))))</f>
        <v>#NUM!</v>
      </c>
      <c r="J139" t="str">
        <f t="shared" si="9"/>
        <v/>
      </c>
      <c r="M139" s="35"/>
      <c r="N139" s="35"/>
      <c r="O139" s="36"/>
      <c r="P139" s="37"/>
      <c r="Q139" s="37"/>
      <c r="R139" s="36"/>
      <c r="T139" s="136"/>
      <c r="U139" s="34"/>
      <c r="V139" s="12" t="str">
        <f>IF(T139="","",VLOOKUP(T139,食材リスト!$A$6:$H$505,3,FALSE))</f>
        <v/>
      </c>
      <c r="W139" s="19" t="str">
        <f>IF(COUNTA(T139:U139)&lt;&gt;2,"",ROUND(VLOOKUP(T139,食材リスト!$A$6:$H$505,4,FALSE)*U139/VLOOKUP(T139,食材リスト!$A$6:$H$505,2,FALSE),1))</f>
        <v/>
      </c>
      <c r="X139" s="30" t="str">
        <f>IF(COUNTA(T139:U139)&lt;&gt;2,"",ROUND(VLOOKUP(T139,食材リスト!$A$6:$H$505,5,FALSE)*U139/VLOOKUP(T139,食材リスト!$A$6:$H$505,2,FALSE),1))</f>
        <v/>
      </c>
      <c r="Y139" s="20" t="str">
        <f>IF(COUNTA(T139:U139)&lt;&gt;2,"",ROUND(VLOOKUP(T139,食材リスト!$A$6:$H$505,6,FALSE)*U139/VLOOKUP(T139,食材リスト!$A$6:$H$505,2,FALSE),1))</f>
        <v/>
      </c>
      <c r="Z139" s="25" t="str">
        <f>IF(COUNTA(T139:U139)&lt;&gt;2,"",ROUND(VLOOKUP(T139,食材リスト!$A$6:$H$505,7,FALSE)*U139/VLOOKUP(T139,食材リスト!$A$6:$H$505,2,FALSE),0))</f>
        <v/>
      </c>
    </row>
    <row r="140" spans="1:26">
      <c r="A140" s="34"/>
      <c r="B140" s="35"/>
      <c r="C140" s="36"/>
      <c r="D140" s="37"/>
      <c r="E140" s="37"/>
      <c r="F140" s="36"/>
      <c r="G140" s="130" t="str">
        <f t="shared" si="7"/>
        <v/>
      </c>
      <c r="H140" t="str">
        <f t="shared" si="8"/>
        <v/>
      </c>
      <c r="I140" t="e">
        <f t="array" ref="I140">IF(ROW(I135)&gt;COUNTA(H$6:H$505),"",INDEX(H:H,SMALL(IF(H$6:H$505&lt;&gt;"",ROW(H$6:H$505),""),ROW(I135))))</f>
        <v>#NUM!</v>
      </c>
      <c r="J140" t="str">
        <f t="shared" si="9"/>
        <v/>
      </c>
      <c r="M140" s="35"/>
      <c r="N140" s="35"/>
      <c r="O140" s="36"/>
      <c r="P140" s="37"/>
      <c r="Q140" s="37"/>
      <c r="R140" s="36"/>
      <c r="T140" s="136"/>
      <c r="U140" s="34"/>
      <c r="V140" s="12" t="str">
        <f>IF(T140="","",VLOOKUP(T140,食材リスト!$A$6:$H$505,3,FALSE))</f>
        <v/>
      </c>
      <c r="W140" s="19" t="str">
        <f>IF(COUNTA(T140:U140)&lt;&gt;2,"",ROUND(VLOOKUP(T140,食材リスト!$A$6:$H$505,4,FALSE)*U140/VLOOKUP(T140,食材リスト!$A$6:$H$505,2,FALSE),1))</f>
        <v/>
      </c>
      <c r="X140" s="30" t="str">
        <f>IF(COUNTA(T140:U140)&lt;&gt;2,"",ROUND(VLOOKUP(T140,食材リスト!$A$6:$H$505,5,FALSE)*U140/VLOOKUP(T140,食材リスト!$A$6:$H$505,2,FALSE),1))</f>
        <v/>
      </c>
      <c r="Y140" s="20" t="str">
        <f>IF(COUNTA(T140:U140)&lt;&gt;2,"",ROUND(VLOOKUP(T140,食材リスト!$A$6:$H$505,6,FALSE)*U140/VLOOKUP(T140,食材リスト!$A$6:$H$505,2,FALSE),1))</f>
        <v/>
      </c>
      <c r="Z140" s="25" t="str">
        <f>IF(COUNTA(T140:U140)&lt;&gt;2,"",ROUND(VLOOKUP(T140,食材リスト!$A$6:$H$505,7,FALSE)*U140/VLOOKUP(T140,食材リスト!$A$6:$H$505,2,FALSE),0))</f>
        <v/>
      </c>
    </row>
    <row r="141" spans="1:26">
      <c r="A141" s="34"/>
      <c r="B141" s="35"/>
      <c r="C141" s="36"/>
      <c r="D141" s="37"/>
      <c r="E141" s="37"/>
      <c r="F141" s="36"/>
      <c r="G141" s="130" t="str">
        <f t="shared" si="7"/>
        <v/>
      </c>
      <c r="H141" t="str">
        <f t="shared" si="8"/>
        <v/>
      </c>
      <c r="I141" t="e">
        <f t="array" ref="I141">IF(ROW(I136)&gt;COUNTA(H$6:H$505),"",INDEX(H:H,SMALL(IF(H$6:H$505&lt;&gt;"",ROW(H$6:H$505),""),ROW(I136))))</f>
        <v>#NUM!</v>
      </c>
      <c r="J141" t="str">
        <f t="shared" si="9"/>
        <v/>
      </c>
      <c r="M141" s="35"/>
      <c r="N141" s="35"/>
      <c r="O141" s="36"/>
      <c r="P141" s="37"/>
      <c r="Q141" s="37"/>
      <c r="R141" s="36"/>
      <c r="T141" s="136"/>
      <c r="U141" s="34"/>
      <c r="V141" s="12" t="str">
        <f>IF(T141="","",VLOOKUP(T141,食材リスト!$A$6:$H$505,3,FALSE))</f>
        <v/>
      </c>
      <c r="W141" s="19" t="str">
        <f>IF(COUNTA(T141:U141)&lt;&gt;2,"",ROUND(VLOOKUP(T141,食材リスト!$A$6:$H$505,4,FALSE)*U141/VLOOKUP(T141,食材リスト!$A$6:$H$505,2,FALSE),1))</f>
        <v/>
      </c>
      <c r="X141" s="30" t="str">
        <f>IF(COUNTA(T141:U141)&lt;&gt;2,"",ROUND(VLOOKUP(T141,食材リスト!$A$6:$H$505,5,FALSE)*U141/VLOOKUP(T141,食材リスト!$A$6:$H$505,2,FALSE),1))</f>
        <v/>
      </c>
      <c r="Y141" s="20" t="str">
        <f>IF(COUNTA(T141:U141)&lt;&gt;2,"",ROUND(VLOOKUP(T141,食材リスト!$A$6:$H$505,6,FALSE)*U141/VLOOKUP(T141,食材リスト!$A$6:$H$505,2,FALSE),1))</f>
        <v/>
      </c>
      <c r="Z141" s="25" t="str">
        <f>IF(COUNTA(T141:U141)&lt;&gt;2,"",ROUND(VLOOKUP(T141,食材リスト!$A$6:$H$505,7,FALSE)*U141/VLOOKUP(T141,食材リスト!$A$6:$H$505,2,FALSE),0))</f>
        <v/>
      </c>
    </row>
    <row r="142" spans="1:26">
      <c r="A142" s="34"/>
      <c r="B142" s="35"/>
      <c r="C142" s="36"/>
      <c r="D142" s="37"/>
      <c r="E142" s="37"/>
      <c r="F142" s="36"/>
      <c r="G142" s="130" t="str">
        <f t="shared" si="7"/>
        <v/>
      </c>
      <c r="H142" t="str">
        <f t="shared" si="8"/>
        <v/>
      </c>
      <c r="I142" t="e">
        <f t="array" ref="I142">IF(ROW(I137)&gt;COUNTA(H$6:H$505),"",INDEX(H:H,SMALL(IF(H$6:H$505&lt;&gt;"",ROW(H$6:H$505),""),ROW(I137))))</f>
        <v>#NUM!</v>
      </c>
      <c r="J142" t="str">
        <f t="shared" si="9"/>
        <v/>
      </c>
      <c r="M142" s="35"/>
      <c r="N142" s="35"/>
      <c r="O142" s="36"/>
      <c r="P142" s="37"/>
      <c r="Q142" s="37"/>
      <c r="R142" s="36"/>
      <c r="T142" s="136"/>
      <c r="U142" s="34"/>
      <c r="V142" s="12" t="str">
        <f>IF(T142="","",VLOOKUP(T142,食材リスト!$A$6:$H$505,3,FALSE))</f>
        <v/>
      </c>
      <c r="W142" s="19" t="str">
        <f>IF(COUNTA(T142:U142)&lt;&gt;2,"",ROUND(VLOOKUP(T142,食材リスト!$A$6:$H$505,4,FALSE)*U142/VLOOKUP(T142,食材リスト!$A$6:$H$505,2,FALSE),1))</f>
        <v/>
      </c>
      <c r="X142" s="30" t="str">
        <f>IF(COUNTA(T142:U142)&lt;&gt;2,"",ROUND(VLOOKUP(T142,食材リスト!$A$6:$H$505,5,FALSE)*U142/VLOOKUP(T142,食材リスト!$A$6:$H$505,2,FALSE),1))</f>
        <v/>
      </c>
      <c r="Y142" s="20" t="str">
        <f>IF(COUNTA(T142:U142)&lt;&gt;2,"",ROUND(VLOOKUP(T142,食材リスト!$A$6:$H$505,6,FALSE)*U142/VLOOKUP(T142,食材リスト!$A$6:$H$505,2,FALSE),1))</f>
        <v/>
      </c>
      <c r="Z142" s="25" t="str">
        <f>IF(COUNTA(T142:U142)&lt;&gt;2,"",ROUND(VLOOKUP(T142,食材リスト!$A$6:$H$505,7,FALSE)*U142/VLOOKUP(T142,食材リスト!$A$6:$H$505,2,FALSE),0))</f>
        <v/>
      </c>
    </row>
    <row r="143" spans="1:26" ht="13.5" customHeight="1">
      <c r="A143" s="34"/>
      <c r="B143" s="35"/>
      <c r="C143" s="36"/>
      <c r="D143" s="37"/>
      <c r="E143" s="37"/>
      <c r="F143" s="36"/>
      <c r="G143" s="130" t="str">
        <f t="shared" si="7"/>
        <v/>
      </c>
      <c r="H143" t="str">
        <f t="shared" si="8"/>
        <v/>
      </c>
      <c r="I143" t="e">
        <f t="array" ref="I143">IF(ROW(I138)&gt;COUNTA(H$6:H$505),"",INDEX(H:H,SMALL(IF(H$6:H$505&lt;&gt;"",ROW(H$6:H$505),""),ROW(I138))))</f>
        <v>#NUM!</v>
      </c>
      <c r="J143" t="str">
        <f t="shared" si="9"/>
        <v/>
      </c>
      <c r="M143" s="35"/>
      <c r="N143" s="35"/>
      <c r="O143" s="36"/>
      <c r="P143" s="37"/>
      <c r="Q143" s="37"/>
      <c r="R143" s="36"/>
      <c r="T143" s="136"/>
      <c r="U143" s="34"/>
      <c r="V143" s="12" t="str">
        <f>IF(T143="","",VLOOKUP(T143,食材リスト!$A$6:$H$505,3,FALSE))</f>
        <v/>
      </c>
      <c r="W143" s="19" t="str">
        <f>IF(COUNTA(T143:U143)&lt;&gt;2,"",ROUND(VLOOKUP(T143,食材リスト!$A$6:$H$505,4,FALSE)*U143/VLOOKUP(T143,食材リスト!$A$6:$H$505,2,FALSE),1))</f>
        <v/>
      </c>
      <c r="X143" s="30" t="str">
        <f>IF(COUNTA(T143:U143)&lt;&gt;2,"",ROUND(VLOOKUP(T143,食材リスト!$A$6:$H$505,5,FALSE)*U143/VLOOKUP(T143,食材リスト!$A$6:$H$505,2,FALSE),1))</f>
        <v/>
      </c>
      <c r="Y143" s="20" t="str">
        <f>IF(COUNTA(T143:U143)&lt;&gt;2,"",ROUND(VLOOKUP(T143,食材リスト!$A$6:$H$505,6,FALSE)*U143/VLOOKUP(T143,食材リスト!$A$6:$H$505,2,FALSE),1))</f>
        <v/>
      </c>
      <c r="Z143" s="25" t="str">
        <f>IF(COUNTA(T143:U143)&lt;&gt;2,"",ROUND(VLOOKUP(T143,食材リスト!$A$6:$H$505,7,FALSE)*U143/VLOOKUP(T143,食材リスト!$A$6:$H$505,2,FALSE),0))</f>
        <v/>
      </c>
    </row>
    <row r="144" spans="1:26" ht="13.5" customHeight="1">
      <c r="A144" s="34"/>
      <c r="B144" s="35"/>
      <c r="C144" s="36"/>
      <c r="D144" s="37"/>
      <c r="E144" s="37"/>
      <c r="F144" s="36"/>
      <c r="G144" s="130" t="str">
        <f t="shared" si="7"/>
        <v/>
      </c>
      <c r="H144" t="str">
        <f t="shared" si="8"/>
        <v/>
      </c>
      <c r="I144" t="e">
        <f t="array" ref="I144">IF(ROW(I139)&gt;COUNTA(H$6:H$505),"",INDEX(H:H,SMALL(IF(H$6:H$505&lt;&gt;"",ROW(H$6:H$505),""),ROW(I139))))</f>
        <v>#NUM!</v>
      </c>
      <c r="J144" t="str">
        <f t="shared" si="9"/>
        <v/>
      </c>
      <c r="M144" s="35"/>
      <c r="N144" s="35"/>
      <c r="O144" s="36"/>
      <c r="P144" s="37"/>
      <c r="Q144" s="37"/>
      <c r="R144" s="36"/>
      <c r="T144" s="136"/>
      <c r="U144" s="34"/>
      <c r="V144" s="12" t="str">
        <f>IF(T144="","",VLOOKUP(T144,食材リスト!$A$6:$H$505,3,FALSE))</f>
        <v/>
      </c>
      <c r="W144" s="19" t="str">
        <f>IF(COUNTA(T144:U144)&lt;&gt;2,"",ROUND(VLOOKUP(T144,食材リスト!$A$6:$H$505,4,FALSE)*U144/VLOOKUP(T144,食材リスト!$A$6:$H$505,2,FALSE),1))</f>
        <v/>
      </c>
      <c r="X144" s="30" t="str">
        <f>IF(COUNTA(T144:U144)&lt;&gt;2,"",ROUND(VLOOKUP(T144,食材リスト!$A$6:$H$505,5,FALSE)*U144/VLOOKUP(T144,食材リスト!$A$6:$H$505,2,FALSE),1))</f>
        <v/>
      </c>
      <c r="Y144" s="20" t="str">
        <f>IF(COUNTA(T144:U144)&lt;&gt;2,"",ROUND(VLOOKUP(T144,食材リスト!$A$6:$H$505,6,FALSE)*U144/VLOOKUP(T144,食材リスト!$A$6:$H$505,2,FALSE),1))</f>
        <v/>
      </c>
      <c r="Z144" s="25" t="str">
        <f>IF(COUNTA(T144:U144)&lt;&gt;2,"",ROUND(VLOOKUP(T144,食材リスト!$A$6:$H$505,7,FALSE)*U144/VLOOKUP(T144,食材リスト!$A$6:$H$505,2,FALSE),0))</f>
        <v/>
      </c>
    </row>
    <row r="145" spans="1:26">
      <c r="A145" s="34"/>
      <c r="B145" s="35"/>
      <c r="C145" s="36"/>
      <c r="D145" s="37"/>
      <c r="E145" s="37"/>
      <c r="F145" s="36"/>
      <c r="G145" s="130" t="str">
        <f t="shared" si="7"/>
        <v/>
      </c>
      <c r="H145" t="str">
        <f t="shared" si="8"/>
        <v/>
      </c>
      <c r="I145" t="e">
        <f t="array" ref="I145">IF(ROW(I140)&gt;COUNTA(H$6:H$505),"",INDEX(H:H,SMALL(IF(H$6:H$505&lt;&gt;"",ROW(H$6:H$505),""),ROW(I140))))</f>
        <v>#NUM!</v>
      </c>
      <c r="J145" t="str">
        <f t="shared" si="9"/>
        <v/>
      </c>
      <c r="M145" s="35"/>
      <c r="N145" s="35"/>
      <c r="O145" s="36"/>
      <c r="P145" s="37"/>
      <c r="Q145" s="37"/>
      <c r="R145" s="36"/>
      <c r="T145" s="136"/>
      <c r="U145" s="34"/>
      <c r="V145" s="12" t="str">
        <f>IF(T145="","",VLOOKUP(T145,食材リスト!$A$6:$H$505,3,FALSE))</f>
        <v/>
      </c>
      <c r="W145" s="19" t="str">
        <f>IF(COUNTA(T145:U145)&lt;&gt;2,"",ROUND(VLOOKUP(T145,食材リスト!$A$6:$H$505,4,FALSE)*U145/VLOOKUP(T145,食材リスト!$A$6:$H$505,2,FALSE),1))</f>
        <v/>
      </c>
      <c r="X145" s="30" t="str">
        <f>IF(COUNTA(T145:U145)&lt;&gt;2,"",ROUND(VLOOKUP(T145,食材リスト!$A$6:$H$505,5,FALSE)*U145/VLOOKUP(T145,食材リスト!$A$6:$H$505,2,FALSE),1))</f>
        <v/>
      </c>
      <c r="Y145" s="20" t="str">
        <f>IF(COUNTA(T145:U145)&lt;&gt;2,"",ROUND(VLOOKUP(T145,食材リスト!$A$6:$H$505,6,FALSE)*U145/VLOOKUP(T145,食材リスト!$A$6:$H$505,2,FALSE),1))</f>
        <v/>
      </c>
      <c r="Z145" s="25" t="str">
        <f>IF(COUNTA(T145:U145)&lt;&gt;2,"",ROUND(VLOOKUP(T145,食材リスト!$A$6:$H$505,7,FALSE)*U145/VLOOKUP(T145,食材リスト!$A$6:$H$505,2,FALSE),0))</f>
        <v/>
      </c>
    </row>
    <row r="146" spans="1:26">
      <c r="A146" s="34"/>
      <c r="B146" s="35"/>
      <c r="C146" s="36"/>
      <c r="D146" s="37"/>
      <c r="E146" s="37"/>
      <c r="F146" s="36"/>
      <c r="G146" s="130" t="str">
        <f t="shared" si="7"/>
        <v/>
      </c>
      <c r="H146" t="str">
        <f t="shared" si="8"/>
        <v/>
      </c>
      <c r="I146" t="e">
        <f t="array" ref="I146">IF(ROW(I141)&gt;COUNTA(H$6:H$505),"",INDEX(H:H,SMALL(IF(H$6:H$505&lt;&gt;"",ROW(H$6:H$505),""),ROW(I141))))</f>
        <v>#NUM!</v>
      </c>
      <c r="J146" t="str">
        <f t="shared" si="9"/>
        <v/>
      </c>
      <c r="M146" s="35"/>
      <c r="N146" s="35"/>
      <c r="O146" s="36"/>
      <c r="P146" s="37"/>
      <c r="Q146" s="37"/>
      <c r="R146" s="36"/>
      <c r="T146" s="136"/>
      <c r="U146" s="34"/>
      <c r="V146" s="12" t="str">
        <f>IF(T146="","",VLOOKUP(T146,食材リスト!$A$6:$H$505,3,FALSE))</f>
        <v/>
      </c>
      <c r="W146" s="19" t="str">
        <f>IF(COUNTA(T146:U146)&lt;&gt;2,"",ROUND(VLOOKUP(T146,食材リスト!$A$6:$H$505,4,FALSE)*U146/VLOOKUP(T146,食材リスト!$A$6:$H$505,2,FALSE),1))</f>
        <v/>
      </c>
      <c r="X146" s="30" t="str">
        <f>IF(COUNTA(T146:U146)&lt;&gt;2,"",ROUND(VLOOKUP(T146,食材リスト!$A$6:$H$505,5,FALSE)*U146/VLOOKUP(T146,食材リスト!$A$6:$H$505,2,FALSE),1))</f>
        <v/>
      </c>
      <c r="Y146" s="20" t="str">
        <f>IF(COUNTA(T146:U146)&lt;&gt;2,"",ROUND(VLOOKUP(T146,食材リスト!$A$6:$H$505,6,FALSE)*U146/VLOOKUP(T146,食材リスト!$A$6:$H$505,2,FALSE),1))</f>
        <v/>
      </c>
      <c r="Z146" s="25" t="str">
        <f>IF(COUNTA(T146:U146)&lt;&gt;2,"",ROUND(VLOOKUP(T146,食材リスト!$A$6:$H$505,7,FALSE)*U146/VLOOKUP(T146,食材リスト!$A$6:$H$505,2,FALSE),0))</f>
        <v/>
      </c>
    </row>
    <row r="147" spans="1:26">
      <c r="A147" s="34"/>
      <c r="B147" s="35"/>
      <c r="C147" s="36"/>
      <c r="D147" s="37"/>
      <c r="E147" s="37"/>
      <c r="F147" s="36"/>
      <c r="G147" s="130" t="str">
        <f t="shared" si="7"/>
        <v/>
      </c>
      <c r="H147" t="str">
        <f t="shared" si="8"/>
        <v/>
      </c>
      <c r="I147" t="e">
        <f t="array" ref="I147">IF(ROW(I142)&gt;COUNTA(H$6:H$505),"",INDEX(H:H,SMALL(IF(H$6:H$505&lt;&gt;"",ROW(H$6:H$505),""),ROW(I142))))</f>
        <v>#NUM!</v>
      </c>
      <c r="J147" t="str">
        <f t="shared" si="9"/>
        <v/>
      </c>
      <c r="M147" s="35"/>
      <c r="N147" s="35"/>
      <c r="O147" s="36"/>
      <c r="P147" s="37"/>
      <c r="Q147" s="37"/>
      <c r="R147" s="36"/>
      <c r="T147" s="136"/>
      <c r="U147" s="34"/>
      <c r="V147" s="12" t="str">
        <f>IF(T147="","",VLOOKUP(T147,食材リスト!$A$6:$H$505,3,FALSE))</f>
        <v/>
      </c>
      <c r="W147" s="19" t="str">
        <f>IF(COUNTA(T147:U147)&lt;&gt;2,"",ROUND(VLOOKUP(T147,食材リスト!$A$6:$H$505,4,FALSE)*U147/VLOOKUP(T147,食材リスト!$A$6:$H$505,2,FALSE),1))</f>
        <v/>
      </c>
      <c r="X147" s="30" t="str">
        <f>IF(COUNTA(T147:U147)&lt;&gt;2,"",ROUND(VLOOKUP(T147,食材リスト!$A$6:$H$505,5,FALSE)*U147/VLOOKUP(T147,食材リスト!$A$6:$H$505,2,FALSE),1))</f>
        <v/>
      </c>
      <c r="Y147" s="20" t="str">
        <f>IF(COUNTA(T147:U147)&lt;&gt;2,"",ROUND(VLOOKUP(T147,食材リスト!$A$6:$H$505,6,FALSE)*U147/VLOOKUP(T147,食材リスト!$A$6:$H$505,2,FALSE),1))</f>
        <v/>
      </c>
      <c r="Z147" s="25" t="str">
        <f>IF(COUNTA(T147:U147)&lt;&gt;2,"",ROUND(VLOOKUP(T147,食材リスト!$A$6:$H$505,7,FALSE)*U147/VLOOKUP(T147,食材リスト!$A$6:$H$505,2,FALSE),0))</f>
        <v/>
      </c>
    </row>
    <row r="148" spans="1:26">
      <c r="A148" s="34"/>
      <c r="B148" s="35"/>
      <c r="C148" s="36"/>
      <c r="D148" s="37"/>
      <c r="E148" s="37"/>
      <c r="F148" s="36"/>
      <c r="G148" s="130" t="str">
        <f t="shared" si="7"/>
        <v/>
      </c>
      <c r="H148" t="str">
        <f t="shared" si="8"/>
        <v/>
      </c>
      <c r="I148" t="e">
        <f t="array" ref="I148">IF(ROW(I143)&gt;COUNTA(H$6:H$505),"",INDEX(H:H,SMALL(IF(H$6:H$505&lt;&gt;"",ROW(H$6:H$505),""),ROW(I143))))</f>
        <v>#NUM!</v>
      </c>
      <c r="J148" t="str">
        <f t="shared" si="9"/>
        <v/>
      </c>
      <c r="M148" s="35"/>
      <c r="N148" s="35"/>
      <c r="O148" s="36"/>
      <c r="P148" s="37"/>
      <c r="Q148" s="37"/>
      <c r="R148" s="36"/>
      <c r="T148" s="136"/>
      <c r="U148" s="34"/>
      <c r="V148" s="12" t="str">
        <f>IF(T148="","",VLOOKUP(T148,食材リスト!$A$6:$H$505,3,FALSE))</f>
        <v/>
      </c>
      <c r="W148" s="19" t="str">
        <f>IF(COUNTA(T148:U148)&lt;&gt;2,"",ROUND(VLOOKUP(T148,食材リスト!$A$6:$H$505,4,FALSE)*U148/VLOOKUP(T148,食材リスト!$A$6:$H$505,2,FALSE),1))</f>
        <v/>
      </c>
      <c r="X148" s="30" t="str">
        <f>IF(COUNTA(T148:U148)&lt;&gt;2,"",ROUND(VLOOKUP(T148,食材リスト!$A$6:$H$505,5,FALSE)*U148/VLOOKUP(T148,食材リスト!$A$6:$H$505,2,FALSE),1))</f>
        <v/>
      </c>
      <c r="Y148" s="20" t="str">
        <f>IF(COUNTA(T148:U148)&lt;&gt;2,"",ROUND(VLOOKUP(T148,食材リスト!$A$6:$H$505,6,FALSE)*U148/VLOOKUP(T148,食材リスト!$A$6:$H$505,2,FALSE),1))</f>
        <v/>
      </c>
      <c r="Z148" s="25" t="str">
        <f>IF(COUNTA(T148:U148)&lt;&gt;2,"",ROUND(VLOOKUP(T148,食材リスト!$A$6:$H$505,7,FALSE)*U148/VLOOKUP(T148,食材リスト!$A$6:$H$505,2,FALSE),0))</f>
        <v/>
      </c>
    </row>
    <row r="149" spans="1:26">
      <c r="A149" s="34"/>
      <c r="B149" s="35"/>
      <c r="C149" s="36"/>
      <c r="D149" s="37"/>
      <c r="E149" s="37"/>
      <c r="F149" s="36"/>
      <c r="G149" s="130" t="str">
        <f t="shared" si="7"/>
        <v/>
      </c>
      <c r="H149" t="str">
        <f t="shared" si="8"/>
        <v/>
      </c>
      <c r="I149" t="e">
        <f t="array" ref="I149">IF(ROW(I144)&gt;COUNTA(H$6:H$505),"",INDEX(H:H,SMALL(IF(H$6:H$505&lt;&gt;"",ROW(H$6:H$505),""),ROW(I144))))</f>
        <v>#NUM!</v>
      </c>
      <c r="J149" t="str">
        <f t="shared" si="9"/>
        <v/>
      </c>
      <c r="M149" s="35"/>
      <c r="N149" s="35"/>
      <c r="O149" s="36"/>
      <c r="P149" s="37"/>
      <c r="Q149" s="37"/>
      <c r="R149" s="36"/>
      <c r="T149" s="136"/>
      <c r="U149" s="34"/>
      <c r="V149" s="12" t="str">
        <f>IF(T149="","",VLOOKUP(T149,食材リスト!$A$6:$H$505,3,FALSE))</f>
        <v/>
      </c>
      <c r="W149" s="19" t="str">
        <f>IF(COUNTA(T149:U149)&lt;&gt;2,"",ROUND(VLOOKUP(T149,食材リスト!$A$6:$H$505,4,FALSE)*U149/VLOOKUP(T149,食材リスト!$A$6:$H$505,2,FALSE),1))</f>
        <v/>
      </c>
      <c r="X149" s="30" t="str">
        <f>IF(COUNTA(T149:U149)&lt;&gt;2,"",ROUND(VLOOKUP(T149,食材リスト!$A$6:$H$505,5,FALSE)*U149/VLOOKUP(T149,食材リスト!$A$6:$H$505,2,FALSE),1))</f>
        <v/>
      </c>
      <c r="Y149" s="20" t="str">
        <f>IF(COUNTA(T149:U149)&lt;&gt;2,"",ROUND(VLOOKUP(T149,食材リスト!$A$6:$H$505,6,FALSE)*U149/VLOOKUP(T149,食材リスト!$A$6:$H$505,2,FALSE),1))</f>
        <v/>
      </c>
      <c r="Z149" s="25" t="str">
        <f>IF(COUNTA(T149:U149)&lt;&gt;2,"",ROUND(VLOOKUP(T149,食材リスト!$A$6:$H$505,7,FALSE)*U149/VLOOKUP(T149,食材リスト!$A$6:$H$505,2,FALSE),0))</f>
        <v/>
      </c>
    </row>
    <row r="150" spans="1:26">
      <c r="A150" s="34"/>
      <c r="B150" s="35"/>
      <c r="C150" s="36"/>
      <c r="D150" s="37"/>
      <c r="E150" s="37"/>
      <c r="F150" s="36"/>
      <c r="G150" s="130" t="str">
        <f t="shared" si="7"/>
        <v/>
      </c>
      <c r="H150" t="str">
        <f t="shared" si="8"/>
        <v/>
      </c>
      <c r="I150" t="e">
        <f t="array" ref="I150">IF(ROW(I145)&gt;COUNTA(H$6:H$505),"",INDEX(H:H,SMALL(IF(H$6:H$505&lt;&gt;"",ROW(H$6:H$505),""),ROW(I145))))</f>
        <v>#NUM!</v>
      </c>
      <c r="J150" t="str">
        <f t="shared" si="9"/>
        <v/>
      </c>
      <c r="M150" s="35"/>
      <c r="N150" s="35"/>
      <c r="O150" s="36"/>
      <c r="P150" s="37"/>
      <c r="Q150" s="37"/>
      <c r="R150" s="36"/>
      <c r="T150" s="136"/>
      <c r="U150" s="34"/>
      <c r="V150" s="12" t="str">
        <f>IF(T150="","",VLOOKUP(T150,食材リスト!$A$6:$H$505,3,FALSE))</f>
        <v/>
      </c>
      <c r="W150" s="19" t="str">
        <f>IF(COUNTA(T150:U150)&lt;&gt;2,"",ROUND(VLOOKUP(T150,食材リスト!$A$6:$H$505,4,FALSE)*U150/VLOOKUP(T150,食材リスト!$A$6:$H$505,2,FALSE),1))</f>
        <v/>
      </c>
      <c r="X150" s="30" t="str">
        <f>IF(COUNTA(T150:U150)&lt;&gt;2,"",ROUND(VLOOKUP(T150,食材リスト!$A$6:$H$505,5,FALSE)*U150/VLOOKUP(T150,食材リスト!$A$6:$H$505,2,FALSE),1))</f>
        <v/>
      </c>
      <c r="Y150" s="20" t="str">
        <f>IF(COUNTA(T150:U150)&lt;&gt;2,"",ROUND(VLOOKUP(T150,食材リスト!$A$6:$H$505,6,FALSE)*U150/VLOOKUP(T150,食材リスト!$A$6:$H$505,2,FALSE),1))</f>
        <v/>
      </c>
      <c r="Z150" s="25" t="str">
        <f>IF(COUNTA(T150:U150)&lt;&gt;2,"",ROUND(VLOOKUP(T150,食材リスト!$A$6:$H$505,7,FALSE)*U150/VLOOKUP(T150,食材リスト!$A$6:$H$505,2,FALSE),0))</f>
        <v/>
      </c>
    </row>
    <row r="151" spans="1:26">
      <c r="A151" s="34"/>
      <c r="B151" s="35"/>
      <c r="C151" s="36"/>
      <c r="D151" s="37"/>
      <c r="E151" s="37"/>
      <c r="F151" s="36"/>
      <c r="G151" s="130" t="str">
        <f t="shared" si="7"/>
        <v/>
      </c>
      <c r="H151" t="str">
        <f t="shared" si="8"/>
        <v/>
      </c>
      <c r="I151" t="e">
        <f t="array" ref="I151">IF(ROW(I146)&gt;COUNTA(H$6:H$505),"",INDEX(H:H,SMALL(IF(H$6:H$505&lt;&gt;"",ROW(H$6:H$505),""),ROW(I146))))</f>
        <v>#NUM!</v>
      </c>
      <c r="J151" t="str">
        <f t="shared" si="9"/>
        <v/>
      </c>
      <c r="M151" s="35"/>
      <c r="N151" s="35"/>
      <c r="O151" s="36"/>
      <c r="P151" s="37"/>
      <c r="Q151" s="37"/>
      <c r="R151" s="36"/>
      <c r="T151" s="136"/>
      <c r="U151" s="34"/>
      <c r="V151" s="12" t="str">
        <f>IF(T151="","",VLOOKUP(T151,食材リスト!$A$6:$H$505,3,FALSE))</f>
        <v/>
      </c>
      <c r="W151" s="19" t="str">
        <f>IF(COUNTA(T151:U151)&lt;&gt;2,"",ROUND(VLOOKUP(T151,食材リスト!$A$6:$H$505,4,FALSE)*U151/VLOOKUP(T151,食材リスト!$A$6:$H$505,2,FALSE),1))</f>
        <v/>
      </c>
      <c r="X151" s="30" t="str">
        <f>IF(COUNTA(T151:U151)&lt;&gt;2,"",ROUND(VLOOKUP(T151,食材リスト!$A$6:$H$505,5,FALSE)*U151/VLOOKUP(T151,食材リスト!$A$6:$H$505,2,FALSE),1))</f>
        <v/>
      </c>
      <c r="Y151" s="20" t="str">
        <f>IF(COUNTA(T151:U151)&lt;&gt;2,"",ROUND(VLOOKUP(T151,食材リスト!$A$6:$H$505,6,FALSE)*U151/VLOOKUP(T151,食材リスト!$A$6:$H$505,2,FALSE),1))</f>
        <v/>
      </c>
      <c r="Z151" s="25" t="str">
        <f>IF(COUNTA(T151:U151)&lt;&gt;2,"",ROUND(VLOOKUP(T151,食材リスト!$A$6:$H$505,7,FALSE)*U151/VLOOKUP(T151,食材リスト!$A$6:$H$505,2,FALSE),0))</f>
        <v/>
      </c>
    </row>
    <row r="152" spans="1:26">
      <c r="A152" s="34"/>
      <c r="B152" s="35"/>
      <c r="C152" s="36"/>
      <c r="D152" s="37"/>
      <c r="E152" s="37"/>
      <c r="F152" s="36"/>
      <c r="G152" s="130" t="str">
        <f t="shared" si="7"/>
        <v/>
      </c>
      <c r="H152" t="str">
        <f t="shared" si="8"/>
        <v/>
      </c>
      <c r="I152" t="e">
        <f t="array" ref="I152">IF(ROW(I147)&gt;COUNTA(H$6:H$505),"",INDEX(H:H,SMALL(IF(H$6:H$505&lt;&gt;"",ROW(H$6:H$505),""),ROW(I147))))</f>
        <v>#NUM!</v>
      </c>
      <c r="J152" t="str">
        <f t="shared" si="9"/>
        <v/>
      </c>
      <c r="M152" s="35"/>
      <c r="N152" s="35"/>
      <c r="O152" s="36"/>
      <c r="P152" s="37"/>
      <c r="Q152" s="37"/>
      <c r="R152" s="36"/>
      <c r="T152" s="136"/>
      <c r="U152" s="34"/>
      <c r="V152" s="12" t="str">
        <f>IF(T152="","",VLOOKUP(T152,食材リスト!$A$6:$H$505,3,FALSE))</f>
        <v/>
      </c>
      <c r="W152" s="19" t="str">
        <f>IF(COUNTA(T152:U152)&lt;&gt;2,"",ROUND(VLOOKUP(T152,食材リスト!$A$6:$H$505,4,FALSE)*U152/VLOOKUP(T152,食材リスト!$A$6:$H$505,2,FALSE),1))</f>
        <v/>
      </c>
      <c r="X152" s="30" t="str">
        <f>IF(COUNTA(T152:U152)&lt;&gt;2,"",ROUND(VLOOKUP(T152,食材リスト!$A$6:$H$505,5,FALSE)*U152/VLOOKUP(T152,食材リスト!$A$6:$H$505,2,FALSE),1))</f>
        <v/>
      </c>
      <c r="Y152" s="20" t="str">
        <f>IF(COUNTA(T152:U152)&lt;&gt;2,"",ROUND(VLOOKUP(T152,食材リスト!$A$6:$H$505,6,FALSE)*U152/VLOOKUP(T152,食材リスト!$A$6:$H$505,2,FALSE),1))</f>
        <v/>
      </c>
      <c r="Z152" s="25" t="str">
        <f>IF(COUNTA(T152:U152)&lt;&gt;2,"",ROUND(VLOOKUP(T152,食材リスト!$A$6:$H$505,7,FALSE)*U152/VLOOKUP(T152,食材リスト!$A$6:$H$505,2,FALSE),0))</f>
        <v/>
      </c>
    </row>
    <row r="153" spans="1:26">
      <c r="A153" s="34"/>
      <c r="B153" s="35"/>
      <c r="C153" s="36"/>
      <c r="D153" s="37"/>
      <c r="E153" s="37"/>
      <c r="F153" s="36"/>
      <c r="G153" s="130" t="str">
        <f t="shared" si="7"/>
        <v/>
      </c>
      <c r="H153" t="str">
        <f t="shared" si="8"/>
        <v/>
      </c>
      <c r="I153" t="e">
        <f t="array" ref="I153">IF(ROW(I148)&gt;COUNTA(H$6:H$505),"",INDEX(H:H,SMALL(IF(H$6:H$505&lt;&gt;"",ROW(H$6:H$505),""),ROW(I148))))</f>
        <v>#NUM!</v>
      </c>
      <c r="J153" t="str">
        <f t="shared" si="9"/>
        <v/>
      </c>
      <c r="M153" s="35"/>
      <c r="N153" s="35"/>
      <c r="O153" s="36"/>
      <c r="P153" s="37"/>
      <c r="Q153" s="37"/>
      <c r="R153" s="36"/>
      <c r="T153" s="136"/>
      <c r="U153" s="34"/>
      <c r="V153" s="12" t="str">
        <f>IF(T153="","",VLOOKUP(T153,食材リスト!$A$6:$H$505,3,FALSE))</f>
        <v/>
      </c>
      <c r="W153" s="19" t="str">
        <f>IF(COUNTA(T153:U153)&lt;&gt;2,"",ROUND(VLOOKUP(T153,食材リスト!$A$6:$H$505,4,FALSE)*U153/VLOOKUP(T153,食材リスト!$A$6:$H$505,2,FALSE),1))</f>
        <v/>
      </c>
      <c r="X153" s="30" t="str">
        <f>IF(COUNTA(T153:U153)&lt;&gt;2,"",ROUND(VLOOKUP(T153,食材リスト!$A$6:$H$505,5,FALSE)*U153/VLOOKUP(T153,食材リスト!$A$6:$H$505,2,FALSE),1))</f>
        <v/>
      </c>
      <c r="Y153" s="20" t="str">
        <f>IF(COUNTA(T153:U153)&lt;&gt;2,"",ROUND(VLOOKUP(T153,食材リスト!$A$6:$H$505,6,FALSE)*U153/VLOOKUP(T153,食材リスト!$A$6:$H$505,2,FALSE),1))</f>
        <v/>
      </c>
      <c r="Z153" s="25" t="str">
        <f>IF(COUNTA(T153:U153)&lt;&gt;2,"",ROUND(VLOOKUP(T153,食材リスト!$A$6:$H$505,7,FALSE)*U153/VLOOKUP(T153,食材リスト!$A$6:$H$505,2,FALSE),0))</f>
        <v/>
      </c>
    </row>
    <row r="154" spans="1:26">
      <c r="A154" s="34"/>
      <c r="B154" s="35"/>
      <c r="C154" s="36"/>
      <c r="D154" s="37"/>
      <c r="E154" s="37"/>
      <c r="F154" s="36"/>
      <c r="G154" s="130" t="str">
        <f t="shared" si="7"/>
        <v/>
      </c>
      <c r="H154" t="str">
        <f t="shared" si="8"/>
        <v/>
      </c>
      <c r="I154" t="e">
        <f t="array" ref="I154">IF(ROW(I149)&gt;COUNTA(H$6:H$505),"",INDEX(H:H,SMALL(IF(H$6:H$505&lt;&gt;"",ROW(H$6:H$505),""),ROW(I149))))</f>
        <v>#NUM!</v>
      </c>
      <c r="J154" t="str">
        <f t="shared" si="9"/>
        <v/>
      </c>
      <c r="M154" s="35"/>
      <c r="N154" s="35"/>
      <c r="O154" s="36"/>
      <c r="P154" s="37"/>
      <c r="Q154" s="37"/>
      <c r="R154" s="36"/>
      <c r="T154" s="136"/>
      <c r="U154" s="34"/>
      <c r="V154" s="12" t="str">
        <f>IF(T154="","",VLOOKUP(T154,食材リスト!$A$6:$H$505,3,FALSE))</f>
        <v/>
      </c>
      <c r="W154" s="19" t="str">
        <f>IF(COUNTA(T154:U154)&lt;&gt;2,"",ROUND(VLOOKUP(T154,食材リスト!$A$6:$H$505,4,FALSE)*U154/VLOOKUP(T154,食材リスト!$A$6:$H$505,2,FALSE),1))</f>
        <v/>
      </c>
      <c r="X154" s="30" t="str">
        <f>IF(COUNTA(T154:U154)&lt;&gt;2,"",ROUND(VLOOKUP(T154,食材リスト!$A$6:$H$505,5,FALSE)*U154/VLOOKUP(T154,食材リスト!$A$6:$H$505,2,FALSE),1))</f>
        <v/>
      </c>
      <c r="Y154" s="20" t="str">
        <f>IF(COUNTA(T154:U154)&lt;&gt;2,"",ROUND(VLOOKUP(T154,食材リスト!$A$6:$H$505,6,FALSE)*U154/VLOOKUP(T154,食材リスト!$A$6:$H$505,2,FALSE),1))</f>
        <v/>
      </c>
      <c r="Z154" s="25" t="str">
        <f>IF(COUNTA(T154:U154)&lt;&gt;2,"",ROUND(VLOOKUP(T154,食材リスト!$A$6:$H$505,7,FALSE)*U154/VLOOKUP(T154,食材リスト!$A$6:$H$505,2,FALSE),0))</f>
        <v/>
      </c>
    </row>
    <row r="155" spans="1:26">
      <c r="A155" s="34"/>
      <c r="B155" s="35"/>
      <c r="C155" s="36"/>
      <c r="D155" s="37"/>
      <c r="E155" s="37"/>
      <c r="F155" s="36"/>
      <c r="G155" s="130" t="str">
        <f t="shared" si="7"/>
        <v/>
      </c>
      <c r="H155" t="str">
        <f t="shared" si="8"/>
        <v/>
      </c>
      <c r="I155" t="e">
        <f t="array" ref="I155">IF(ROW(I150)&gt;COUNTA(H$6:H$505),"",INDEX(H:H,SMALL(IF(H$6:H$505&lt;&gt;"",ROW(H$6:H$505),""),ROW(I150))))</f>
        <v>#NUM!</v>
      </c>
      <c r="J155" t="str">
        <f t="shared" si="9"/>
        <v/>
      </c>
      <c r="M155" s="35"/>
      <c r="N155" s="35"/>
      <c r="O155" s="36"/>
      <c r="P155" s="37"/>
      <c r="Q155" s="37"/>
      <c r="R155" s="36"/>
      <c r="T155" s="136"/>
      <c r="U155" s="34"/>
      <c r="V155" s="12" t="str">
        <f>IF(T155="","",VLOOKUP(T155,食材リスト!$A$6:$H$505,3,FALSE))</f>
        <v/>
      </c>
      <c r="W155" s="19" t="str">
        <f>IF(COUNTA(T155:U155)&lt;&gt;2,"",ROUND(VLOOKUP(T155,食材リスト!$A$6:$H$505,4,FALSE)*U155/VLOOKUP(T155,食材リスト!$A$6:$H$505,2,FALSE),1))</f>
        <v/>
      </c>
      <c r="X155" s="30" t="str">
        <f>IF(COUNTA(T155:U155)&lt;&gt;2,"",ROUND(VLOOKUP(T155,食材リスト!$A$6:$H$505,5,FALSE)*U155/VLOOKUP(T155,食材リスト!$A$6:$H$505,2,FALSE),1))</f>
        <v/>
      </c>
      <c r="Y155" s="20" t="str">
        <f>IF(COUNTA(T155:U155)&lt;&gt;2,"",ROUND(VLOOKUP(T155,食材リスト!$A$6:$H$505,6,FALSE)*U155/VLOOKUP(T155,食材リスト!$A$6:$H$505,2,FALSE),1))</f>
        <v/>
      </c>
      <c r="Z155" s="25" t="str">
        <f>IF(COUNTA(T155:U155)&lt;&gt;2,"",ROUND(VLOOKUP(T155,食材リスト!$A$6:$H$505,7,FALSE)*U155/VLOOKUP(T155,食材リスト!$A$6:$H$505,2,FALSE),0))</f>
        <v/>
      </c>
    </row>
    <row r="156" spans="1:26">
      <c r="A156" s="34"/>
      <c r="B156" s="35"/>
      <c r="C156" s="36"/>
      <c r="D156" s="37"/>
      <c r="E156" s="37"/>
      <c r="F156" s="36"/>
      <c r="G156" s="130" t="str">
        <f t="shared" si="7"/>
        <v/>
      </c>
      <c r="H156" t="str">
        <f t="shared" si="8"/>
        <v/>
      </c>
      <c r="I156" t="e">
        <f t="array" ref="I156">IF(ROW(I151)&gt;COUNTA(H$6:H$505),"",INDEX(H:H,SMALL(IF(H$6:H$505&lt;&gt;"",ROW(H$6:H$505),""),ROW(I151))))</f>
        <v>#NUM!</v>
      </c>
      <c r="J156" t="str">
        <f t="shared" si="9"/>
        <v/>
      </c>
      <c r="M156" s="35"/>
      <c r="N156" s="35"/>
      <c r="O156" s="36"/>
      <c r="P156" s="37"/>
      <c r="Q156" s="37"/>
      <c r="R156" s="36"/>
      <c r="T156" s="136"/>
      <c r="U156" s="34"/>
      <c r="V156" s="12" t="str">
        <f>IF(T156="","",VLOOKUP(T156,食材リスト!$A$6:$H$505,3,FALSE))</f>
        <v/>
      </c>
      <c r="W156" s="19" t="str">
        <f>IF(COUNTA(T156:U156)&lt;&gt;2,"",ROUND(VLOOKUP(T156,食材リスト!$A$6:$H$505,4,FALSE)*U156/VLOOKUP(T156,食材リスト!$A$6:$H$505,2,FALSE),1))</f>
        <v/>
      </c>
      <c r="X156" s="30" t="str">
        <f>IF(COUNTA(T156:U156)&lt;&gt;2,"",ROUND(VLOOKUP(T156,食材リスト!$A$6:$H$505,5,FALSE)*U156/VLOOKUP(T156,食材リスト!$A$6:$H$505,2,FALSE),1))</f>
        <v/>
      </c>
      <c r="Y156" s="20" t="str">
        <f>IF(COUNTA(T156:U156)&lt;&gt;2,"",ROUND(VLOOKUP(T156,食材リスト!$A$6:$H$505,6,FALSE)*U156/VLOOKUP(T156,食材リスト!$A$6:$H$505,2,FALSE),1))</f>
        <v/>
      </c>
      <c r="Z156" s="25" t="str">
        <f>IF(COUNTA(T156:U156)&lt;&gt;2,"",ROUND(VLOOKUP(T156,食材リスト!$A$6:$H$505,7,FALSE)*U156/VLOOKUP(T156,食材リスト!$A$6:$H$505,2,FALSE),0))</f>
        <v/>
      </c>
    </row>
    <row r="157" spans="1:26">
      <c r="A157" s="34"/>
      <c r="B157" s="35"/>
      <c r="C157" s="36"/>
      <c r="D157" s="37"/>
      <c r="E157" s="37"/>
      <c r="F157" s="36"/>
      <c r="G157" s="130" t="str">
        <f t="shared" si="7"/>
        <v/>
      </c>
      <c r="H157" t="str">
        <f t="shared" si="8"/>
        <v/>
      </c>
      <c r="I157" t="e">
        <f t="array" ref="I157">IF(ROW(I152)&gt;COUNTA(H$6:H$505),"",INDEX(H:H,SMALL(IF(H$6:H$505&lt;&gt;"",ROW(H$6:H$505),""),ROW(I152))))</f>
        <v>#NUM!</v>
      </c>
      <c r="J157" t="str">
        <f t="shared" si="9"/>
        <v/>
      </c>
      <c r="M157" s="35"/>
      <c r="N157" s="35"/>
      <c r="O157" s="36"/>
      <c r="P157" s="37"/>
      <c r="Q157" s="37"/>
      <c r="R157" s="36"/>
      <c r="T157" s="136"/>
      <c r="U157" s="34"/>
      <c r="V157" s="12" t="str">
        <f>IF(T157="","",VLOOKUP(T157,食材リスト!$A$6:$H$505,3,FALSE))</f>
        <v/>
      </c>
      <c r="W157" s="19" t="str">
        <f>IF(COUNTA(T157:U157)&lt;&gt;2,"",ROUND(VLOOKUP(T157,食材リスト!$A$6:$H$505,4,FALSE)*U157/VLOOKUP(T157,食材リスト!$A$6:$H$505,2,FALSE),1))</f>
        <v/>
      </c>
      <c r="X157" s="30" t="str">
        <f>IF(COUNTA(T157:U157)&lt;&gt;2,"",ROUND(VLOOKUP(T157,食材リスト!$A$6:$H$505,5,FALSE)*U157/VLOOKUP(T157,食材リスト!$A$6:$H$505,2,FALSE),1))</f>
        <v/>
      </c>
      <c r="Y157" s="20" t="str">
        <f>IF(COUNTA(T157:U157)&lt;&gt;2,"",ROUND(VLOOKUP(T157,食材リスト!$A$6:$H$505,6,FALSE)*U157/VLOOKUP(T157,食材リスト!$A$6:$H$505,2,FALSE),1))</f>
        <v/>
      </c>
      <c r="Z157" s="25" t="str">
        <f>IF(COUNTA(T157:U157)&lt;&gt;2,"",ROUND(VLOOKUP(T157,食材リスト!$A$6:$H$505,7,FALSE)*U157/VLOOKUP(T157,食材リスト!$A$6:$H$505,2,FALSE),0))</f>
        <v/>
      </c>
    </row>
    <row r="158" spans="1:26">
      <c r="A158" s="34"/>
      <c r="B158" s="35"/>
      <c r="C158" s="36"/>
      <c r="D158" s="37"/>
      <c r="E158" s="37"/>
      <c r="F158" s="36"/>
      <c r="G158" s="130" t="str">
        <f t="shared" si="7"/>
        <v/>
      </c>
      <c r="H158" t="str">
        <f t="shared" si="8"/>
        <v/>
      </c>
      <c r="I158" t="e">
        <f t="array" ref="I158">IF(ROW(I153)&gt;COUNTA(H$6:H$505),"",INDEX(H:H,SMALL(IF(H$6:H$505&lt;&gt;"",ROW(H$6:H$505),""),ROW(I153))))</f>
        <v>#NUM!</v>
      </c>
      <c r="J158" t="str">
        <f t="shared" si="9"/>
        <v/>
      </c>
      <c r="M158" s="35"/>
      <c r="N158" s="35"/>
      <c r="O158" s="36"/>
      <c r="P158" s="37"/>
      <c r="Q158" s="37"/>
      <c r="R158" s="36"/>
      <c r="T158" s="136"/>
      <c r="U158" s="34"/>
      <c r="V158" s="12" t="str">
        <f>IF(T158="","",VLOOKUP(T158,食材リスト!$A$6:$H$505,3,FALSE))</f>
        <v/>
      </c>
      <c r="W158" s="19" t="str">
        <f>IF(COUNTA(T158:U158)&lt;&gt;2,"",ROUND(VLOOKUP(T158,食材リスト!$A$6:$H$505,4,FALSE)*U158/VLOOKUP(T158,食材リスト!$A$6:$H$505,2,FALSE),1))</f>
        <v/>
      </c>
      <c r="X158" s="30" t="str">
        <f>IF(COUNTA(T158:U158)&lt;&gt;2,"",ROUND(VLOOKUP(T158,食材リスト!$A$6:$H$505,5,FALSE)*U158/VLOOKUP(T158,食材リスト!$A$6:$H$505,2,FALSE),1))</f>
        <v/>
      </c>
      <c r="Y158" s="20" t="str">
        <f>IF(COUNTA(T158:U158)&lt;&gt;2,"",ROUND(VLOOKUP(T158,食材リスト!$A$6:$H$505,6,FALSE)*U158/VLOOKUP(T158,食材リスト!$A$6:$H$505,2,FALSE),1))</f>
        <v/>
      </c>
      <c r="Z158" s="25" t="str">
        <f>IF(COUNTA(T158:U158)&lt;&gt;2,"",ROUND(VLOOKUP(T158,食材リスト!$A$6:$H$505,7,FALSE)*U158/VLOOKUP(T158,食材リスト!$A$6:$H$505,2,FALSE),0))</f>
        <v/>
      </c>
    </row>
    <row r="159" spans="1:26">
      <c r="A159" s="34"/>
      <c r="B159" s="35"/>
      <c r="C159" s="36"/>
      <c r="D159" s="37"/>
      <c r="E159" s="37"/>
      <c r="F159" s="36"/>
      <c r="G159" s="130" t="str">
        <f t="shared" si="7"/>
        <v/>
      </c>
      <c r="H159" t="str">
        <f t="shared" si="8"/>
        <v/>
      </c>
      <c r="I159" t="e">
        <f t="array" ref="I159">IF(ROW(I154)&gt;COUNTA(H$6:H$505),"",INDEX(H:H,SMALL(IF(H$6:H$505&lt;&gt;"",ROW(H$6:H$505),""),ROW(I154))))</f>
        <v>#NUM!</v>
      </c>
      <c r="J159" t="str">
        <f t="shared" si="9"/>
        <v/>
      </c>
      <c r="M159" s="35"/>
      <c r="N159" s="35"/>
      <c r="O159" s="36"/>
      <c r="P159" s="37"/>
      <c r="Q159" s="37"/>
      <c r="R159" s="36"/>
      <c r="T159" s="136"/>
      <c r="U159" s="34"/>
      <c r="V159" s="12" t="str">
        <f>IF(T159="","",VLOOKUP(T159,食材リスト!$A$6:$H$505,3,FALSE))</f>
        <v/>
      </c>
      <c r="W159" s="19" t="str">
        <f>IF(COUNTA(T159:U159)&lt;&gt;2,"",ROUND(VLOOKUP(T159,食材リスト!$A$6:$H$505,4,FALSE)*U159/VLOOKUP(T159,食材リスト!$A$6:$H$505,2,FALSE),1))</f>
        <v/>
      </c>
      <c r="X159" s="30" t="str">
        <f>IF(COUNTA(T159:U159)&lt;&gt;2,"",ROUND(VLOOKUP(T159,食材リスト!$A$6:$H$505,5,FALSE)*U159/VLOOKUP(T159,食材リスト!$A$6:$H$505,2,FALSE),1))</f>
        <v/>
      </c>
      <c r="Y159" s="20" t="str">
        <f>IF(COUNTA(T159:U159)&lt;&gt;2,"",ROUND(VLOOKUP(T159,食材リスト!$A$6:$H$505,6,FALSE)*U159/VLOOKUP(T159,食材リスト!$A$6:$H$505,2,FALSE),1))</f>
        <v/>
      </c>
      <c r="Z159" s="25" t="str">
        <f>IF(COUNTA(T159:U159)&lt;&gt;2,"",ROUND(VLOOKUP(T159,食材リスト!$A$6:$H$505,7,FALSE)*U159/VLOOKUP(T159,食材リスト!$A$6:$H$505,2,FALSE),0))</f>
        <v/>
      </c>
    </row>
    <row r="160" spans="1:26">
      <c r="A160" s="34"/>
      <c r="B160" s="35"/>
      <c r="C160" s="36"/>
      <c r="D160" s="37"/>
      <c r="E160" s="37"/>
      <c r="F160" s="36"/>
      <c r="G160" s="130" t="str">
        <f t="shared" si="7"/>
        <v/>
      </c>
      <c r="H160" t="str">
        <f t="shared" si="8"/>
        <v/>
      </c>
      <c r="I160" t="e">
        <f t="array" ref="I160">IF(ROW(I155)&gt;COUNTA(H$6:H$505),"",INDEX(H:H,SMALL(IF(H$6:H$505&lt;&gt;"",ROW(H$6:H$505),""),ROW(I155))))</f>
        <v>#NUM!</v>
      </c>
      <c r="J160" t="str">
        <f t="shared" si="9"/>
        <v/>
      </c>
      <c r="M160" s="35"/>
      <c r="N160" s="35"/>
      <c r="O160" s="36"/>
      <c r="P160" s="37"/>
      <c r="Q160" s="37"/>
      <c r="R160" s="36"/>
      <c r="T160" s="136"/>
      <c r="U160" s="34"/>
      <c r="V160" s="12" t="str">
        <f>IF(T160="","",VLOOKUP(T160,食材リスト!$A$6:$H$505,3,FALSE))</f>
        <v/>
      </c>
      <c r="W160" s="19" t="str">
        <f>IF(COUNTA(T160:U160)&lt;&gt;2,"",ROUND(VLOOKUP(T160,食材リスト!$A$6:$H$505,4,FALSE)*U160/VLOOKUP(T160,食材リスト!$A$6:$H$505,2,FALSE),1))</f>
        <v/>
      </c>
      <c r="X160" s="30" t="str">
        <f>IF(COUNTA(T160:U160)&lt;&gt;2,"",ROUND(VLOOKUP(T160,食材リスト!$A$6:$H$505,5,FALSE)*U160/VLOOKUP(T160,食材リスト!$A$6:$H$505,2,FALSE),1))</f>
        <v/>
      </c>
      <c r="Y160" s="20" t="str">
        <f>IF(COUNTA(T160:U160)&lt;&gt;2,"",ROUND(VLOOKUP(T160,食材リスト!$A$6:$H$505,6,FALSE)*U160/VLOOKUP(T160,食材リスト!$A$6:$H$505,2,FALSE),1))</f>
        <v/>
      </c>
      <c r="Z160" s="25" t="str">
        <f>IF(COUNTA(T160:U160)&lt;&gt;2,"",ROUND(VLOOKUP(T160,食材リスト!$A$6:$H$505,7,FALSE)*U160/VLOOKUP(T160,食材リスト!$A$6:$H$505,2,FALSE),0))</f>
        <v/>
      </c>
    </row>
    <row r="161" spans="1:26">
      <c r="A161" s="34"/>
      <c r="B161" s="35"/>
      <c r="C161" s="36"/>
      <c r="D161" s="37"/>
      <c r="E161" s="37"/>
      <c r="F161" s="36"/>
      <c r="G161" s="130" t="str">
        <f t="shared" si="7"/>
        <v/>
      </c>
      <c r="H161" t="str">
        <f t="shared" si="8"/>
        <v/>
      </c>
      <c r="I161" t="e">
        <f t="array" ref="I161">IF(ROW(I156)&gt;COUNTA(H$6:H$505),"",INDEX(H:H,SMALL(IF(H$6:H$505&lt;&gt;"",ROW(H$6:H$505),""),ROW(I156))))</f>
        <v>#NUM!</v>
      </c>
      <c r="J161" t="str">
        <f t="shared" si="9"/>
        <v/>
      </c>
      <c r="M161" s="35"/>
      <c r="N161" s="35"/>
      <c r="O161" s="36"/>
      <c r="P161" s="37"/>
      <c r="Q161" s="37"/>
      <c r="R161" s="36"/>
      <c r="T161" s="137"/>
      <c r="U161" s="43"/>
      <c r="V161" s="13" t="str">
        <f>IF(T161="","",VLOOKUP(T161,食材リスト!$A$6:$H$505,3,FALSE))</f>
        <v/>
      </c>
      <c r="W161" s="21" t="str">
        <f>IF(COUNTA(T161:U161)&lt;&gt;2,"",ROUND(VLOOKUP(T161,食材リスト!$A$6:$H$505,4,FALSE)*U161/VLOOKUP(T161,食材リスト!$A$6:$H$505,2,FALSE),1))</f>
        <v/>
      </c>
      <c r="X161" s="31" t="str">
        <f>IF(COUNTA(T161:U161)&lt;&gt;2,"",ROUND(VLOOKUP(T161,食材リスト!$A$6:$H$505,5,FALSE)*U161/VLOOKUP(T161,食材リスト!$A$6:$H$505,2,FALSE),1))</f>
        <v/>
      </c>
      <c r="Y161" s="22" t="str">
        <f>IF(COUNTA(T161:U161)&lt;&gt;2,"",ROUND(VLOOKUP(T161,食材リスト!$A$6:$H$505,6,FALSE)*U161/VLOOKUP(T161,食材リスト!$A$6:$H$505,2,FALSE),1))</f>
        <v/>
      </c>
      <c r="Z161" s="26" t="str">
        <f>IF(COUNTA(T161:U161)&lt;&gt;2,"",ROUND(VLOOKUP(T161,食材リスト!$A$6:$H$505,7,FALSE)*U161/VLOOKUP(T161,食材リスト!$A$6:$H$505,2,FALSE),0))</f>
        <v/>
      </c>
    </row>
    <row r="162" spans="1:26">
      <c r="A162" s="34"/>
      <c r="B162" s="35"/>
      <c r="C162" s="36"/>
      <c r="D162" s="37"/>
      <c r="E162" s="37"/>
      <c r="F162" s="36"/>
      <c r="G162" s="130" t="str">
        <f t="shared" si="7"/>
        <v/>
      </c>
      <c r="H162" t="str">
        <f t="shared" si="8"/>
        <v/>
      </c>
      <c r="I162" t="e">
        <f t="array" ref="I162">IF(ROW(I157)&gt;COUNTA(H$6:H$505),"",INDEX(H:H,SMALL(IF(H$6:H$505&lt;&gt;"",ROW(H$6:H$505),""),ROW(I157))))</f>
        <v>#NUM!</v>
      </c>
      <c r="J162" t="str">
        <f t="shared" si="9"/>
        <v/>
      </c>
      <c r="M162" s="35"/>
      <c r="N162" s="35"/>
      <c r="O162" s="36"/>
      <c r="P162" s="37"/>
      <c r="Q162" s="37"/>
      <c r="R162" s="36"/>
      <c r="T162" s="7" t="s">
        <v>85</v>
      </c>
      <c r="V162" s="95"/>
      <c r="W162" s="92" t="s">
        <v>81</v>
      </c>
    </row>
    <row r="163" spans="1:26">
      <c r="A163" s="34"/>
      <c r="B163" s="35"/>
      <c r="C163" s="36"/>
      <c r="D163" s="37"/>
      <c r="E163" s="37"/>
      <c r="F163" s="36"/>
      <c r="G163" s="130" t="str">
        <f t="shared" si="7"/>
        <v/>
      </c>
      <c r="H163" t="str">
        <f t="shared" si="8"/>
        <v/>
      </c>
      <c r="I163" t="e">
        <f t="array" ref="I163">IF(ROW(I158)&gt;COUNTA(H$6:H$505),"",INDEX(H:H,SMALL(IF(H$6:H$505&lt;&gt;"",ROW(H$6:H$505),""),ROW(I158))))</f>
        <v>#NUM!</v>
      </c>
      <c r="J163" t="str">
        <f t="shared" si="9"/>
        <v/>
      </c>
      <c r="M163" s="35"/>
      <c r="N163" s="35"/>
      <c r="O163" s="36"/>
      <c r="P163" s="37"/>
      <c r="Q163" s="37"/>
      <c r="R163" s="36"/>
      <c r="U163" s="1"/>
    </row>
    <row r="164" spans="1:26">
      <c r="A164" s="34"/>
      <c r="B164" s="35"/>
      <c r="C164" s="36"/>
      <c r="D164" s="37"/>
      <c r="E164" s="37"/>
      <c r="F164" s="36"/>
      <c r="G164" s="130" t="str">
        <f t="shared" si="7"/>
        <v/>
      </c>
      <c r="H164" t="str">
        <f t="shared" si="8"/>
        <v/>
      </c>
      <c r="I164" t="e">
        <f t="array" ref="I164">IF(ROW(I159)&gt;COUNTA(H$6:H$505),"",INDEX(H:H,SMALL(IF(H$6:H$505&lt;&gt;"",ROW(H$6:H$505),""),ROW(I159))))</f>
        <v>#NUM!</v>
      </c>
      <c r="J164" t="str">
        <f t="shared" si="9"/>
        <v/>
      </c>
      <c r="M164" s="35"/>
      <c r="N164" s="35"/>
      <c r="O164" s="36"/>
      <c r="P164" s="37"/>
      <c r="Q164" s="37"/>
      <c r="R164" s="36"/>
      <c r="T164" s="85" t="s">
        <v>79</v>
      </c>
      <c r="U164" s="1"/>
      <c r="V164" s="6" t="s">
        <v>24</v>
      </c>
      <c r="W164" s="87" t="s">
        <v>23</v>
      </c>
      <c r="X164" s="88" t="s">
        <v>21</v>
      </c>
      <c r="Y164" s="89" t="s">
        <v>22</v>
      </c>
      <c r="Z164" s="90" t="s">
        <v>25</v>
      </c>
    </row>
    <row r="165" spans="1:26">
      <c r="A165" s="34"/>
      <c r="B165" s="35"/>
      <c r="C165" s="36"/>
      <c r="D165" s="37"/>
      <c r="E165" s="37"/>
      <c r="F165" s="36"/>
      <c r="G165" s="130" t="str">
        <f t="shared" si="7"/>
        <v/>
      </c>
      <c r="H165" t="str">
        <f t="shared" si="8"/>
        <v/>
      </c>
      <c r="I165" t="e">
        <f t="array" ref="I165">IF(ROW(I160)&gt;COUNTA(H$6:H$505),"",INDEX(H:H,SMALL(IF(H$6:H$505&lt;&gt;"",ROW(H$6:H$505),""),ROW(I160))))</f>
        <v>#NUM!</v>
      </c>
      <c r="J165" t="str">
        <f t="shared" si="9"/>
        <v/>
      </c>
      <c r="M165" s="35"/>
      <c r="N165" s="35"/>
      <c r="O165" s="36"/>
      <c r="P165" s="37"/>
      <c r="Q165" s="37"/>
      <c r="R165" s="36"/>
      <c r="T165" s="138" t="str">
        <f>IF(U130="","",U130)</f>
        <v/>
      </c>
      <c r="U165" s="92">
        <v>1</v>
      </c>
      <c r="V165" s="92" t="s">
        <v>81</v>
      </c>
      <c r="W165" s="91" t="str">
        <f>IF(V162="","",IF(SUM(W133:Y161)=0,"",ROUND(SUM(W133:W161)/V162,1)))</f>
        <v/>
      </c>
      <c r="X165" s="94" t="str">
        <f>IF(V162="","",IF(SUM(W133:Y161)=0,"",ROUND(SUM(X133:X161)/V162,1)))</f>
        <v/>
      </c>
      <c r="Y165" s="91" t="str">
        <f>IF(V162="","",IF(SUM(W133:Y161)=0,"",ROUND(SUM(Y133:Y161)/V162,1)))</f>
        <v/>
      </c>
      <c r="Z165" s="93" t="str">
        <f>IF(SUM(W165:Y165)=0,"",ROUND(SUM(Z133:Z161)/V162,0))</f>
        <v/>
      </c>
    </row>
    <row r="166" spans="1:26">
      <c r="A166" s="34"/>
      <c r="B166" s="35"/>
      <c r="C166" s="36"/>
      <c r="D166" s="37"/>
      <c r="E166" s="37"/>
      <c r="F166" s="36"/>
      <c r="G166" s="130" t="str">
        <f t="shared" si="7"/>
        <v/>
      </c>
      <c r="H166" t="str">
        <f t="shared" si="8"/>
        <v/>
      </c>
      <c r="I166" t="e">
        <f t="array" ref="I166">IF(ROW(I161)&gt;COUNTA(H$6:H$505),"",INDEX(H:H,SMALL(IF(H$6:H$505&lt;&gt;"",ROW(H$6:H$505),""),ROW(I161))))</f>
        <v>#NUM!</v>
      </c>
      <c r="J166" t="str">
        <f t="shared" si="9"/>
        <v/>
      </c>
      <c r="M166" s="35"/>
      <c r="N166" s="35"/>
      <c r="O166" s="36"/>
      <c r="P166" s="37"/>
      <c r="Q166" s="37"/>
      <c r="R166" s="36"/>
      <c r="T166" s="7" t="s">
        <v>83</v>
      </c>
    </row>
    <row r="167" spans="1:26">
      <c r="A167" s="34"/>
      <c r="B167" s="35"/>
      <c r="C167" s="36"/>
      <c r="D167" s="37"/>
      <c r="E167" s="37"/>
      <c r="F167" s="36"/>
      <c r="G167" s="130" t="str">
        <f t="shared" si="7"/>
        <v/>
      </c>
      <c r="H167" t="str">
        <f t="shared" si="8"/>
        <v/>
      </c>
      <c r="I167" t="e">
        <f t="array" ref="I167">IF(ROW(I162)&gt;COUNTA(H$6:H$505),"",INDEX(H:H,SMALL(IF(H$6:H$505&lt;&gt;"",ROW(H$6:H$505),""),ROW(I162))))</f>
        <v>#NUM!</v>
      </c>
      <c r="J167" t="str">
        <f t="shared" si="9"/>
        <v/>
      </c>
      <c r="M167" s="35"/>
      <c r="N167" s="35"/>
      <c r="O167" s="36"/>
      <c r="P167" s="37"/>
      <c r="Q167" s="37"/>
      <c r="R167" s="36"/>
    </row>
    <row r="168" spans="1:26">
      <c r="A168" s="34"/>
      <c r="B168" s="35"/>
      <c r="C168" s="36"/>
      <c r="D168" s="37"/>
      <c r="E168" s="37"/>
      <c r="F168" s="36"/>
      <c r="G168" s="130" t="str">
        <f t="shared" si="7"/>
        <v/>
      </c>
      <c r="H168" t="str">
        <f t="shared" si="8"/>
        <v/>
      </c>
      <c r="I168" t="e">
        <f t="array" ref="I168">IF(ROW(I163)&gt;COUNTA(H$6:H$505),"",INDEX(H:H,SMALL(IF(H$6:H$505&lt;&gt;"",ROW(H$6:H$505),""),ROW(I163))))</f>
        <v>#NUM!</v>
      </c>
      <c r="J168" t="str">
        <f t="shared" si="9"/>
        <v/>
      </c>
      <c r="M168" s="35"/>
      <c r="N168" s="35"/>
      <c r="O168" s="36"/>
      <c r="P168" s="37"/>
      <c r="Q168" s="37"/>
      <c r="R168" s="36"/>
    </row>
    <row r="169" spans="1:26">
      <c r="A169" s="34"/>
      <c r="B169" s="35"/>
      <c r="C169" s="36"/>
      <c r="D169" s="37"/>
      <c r="E169" s="37"/>
      <c r="F169" s="36"/>
      <c r="G169" s="130" t="str">
        <f t="shared" si="7"/>
        <v/>
      </c>
      <c r="H169" t="str">
        <f t="shared" si="8"/>
        <v/>
      </c>
      <c r="I169" t="e">
        <f t="array" ref="I169">IF(ROW(I164)&gt;COUNTA(H$6:H$505),"",INDEX(H:H,SMALL(IF(H$6:H$505&lt;&gt;"",ROW(H$6:H$505),""),ROW(I164))))</f>
        <v>#NUM!</v>
      </c>
      <c r="J169" t="str">
        <f t="shared" si="9"/>
        <v/>
      </c>
      <c r="M169" s="35"/>
      <c r="N169" s="35"/>
      <c r="O169" s="36"/>
      <c r="P169" s="37"/>
      <c r="Q169" s="37"/>
      <c r="R169" s="36"/>
    </row>
    <row r="170" spans="1:26">
      <c r="A170" s="34"/>
      <c r="B170" s="35"/>
      <c r="C170" s="36"/>
      <c r="D170" s="37"/>
      <c r="E170" s="37"/>
      <c r="F170" s="36"/>
      <c r="G170" s="130" t="str">
        <f t="shared" si="7"/>
        <v/>
      </c>
      <c r="H170" t="str">
        <f t="shared" si="8"/>
        <v/>
      </c>
      <c r="I170" t="e">
        <f t="array" ref="I170">IF(ROW(I165)&gt;COUNTA(H$6:H$505),"",INDEX(H:H,SMALL(IF(H$6:H$505&lt;&gt;"",ROW(H$6:H$505),""),ROW(I165))))</f>
        <v>#NUM!</v>
      </c>
      <c r="J170" t="str">
        <f t="shared" si="9"/>
        <v/>
      </c>
      <c r="M170" s="35"/>
      <c r="N170" s="35"/>
      <c r="O170" s="36"/>
      <c r="P170" s="37"/>
      <c r="Q170" s="37"/>
      <c r="R170" s="36"/>
      <c r="T170" s="7" t="s">
        <v>82</v>
      </c>
    </row>
    <row r="171" spans="1:26" ht="13.5" customHeight="1">
      <c r="A171" s="34"/>
      <c r="B171" s="35"/>
      <c r="C171" s="36"/>
      <c r="D171" s="37"/>
      <c r="E171" s="37"/>
      <c r="F171" s="36"/>
      <c r="G171" s="130" t="str">
        <f t="shared" si="7"/>
        <v/>
      </c>
      <c r="H171" t="str">
        <f t="shared" si="8"/>
        <v/>
      </c>
      <c r="I171" t="e">
        <f t="array" ref="I171">IF(ROW(I166)&gt;COUNTA(H$6:H$505),"",INDEX(H:H,SMALL(IF(H$6:H$505&lt;&gt;"",ROW(H$6:H$505),""),ROW(I166))))</f>
        <v>#NUM!</v>
      </c>
      <c r="J171" t="str">
        <f t="shared" si="9"/>
        <v/>
      </c>
      <c r="M171" s="35"/>
      <c r="N171" s="35"/>
      <c r="O171" s="36"/>
      <c r="P171" s="37"/>
      <c r="Q171" s="37"/>
      <c r="R171" s="36"/>
      <c r="T171" s="150" t="s">
        <v>80</v>
      </c>
      <c r="U171" s="146"/>
      <c r="V171" s="147"/>
      <c r="W171" s="143" t="s">
        <v>42</v>
      </c>
      <c r="X171" s="144"/>
      <c r="Y171" s="144"/>
      <c r="Z171" s="145"/>
    </row>
    <row r="172" spans="1:26" ht="13.5" customHeight="1">
      <c r="A172" s="34"/>
      <c r="B172" s="35"/>
      <c r="C172" s="36"/>
      <c r="D172" s="37"/>
      <c r="E172" s="37"/>
      <c r="F172" s="36"/>
      <c r="G172" s="130" t="str">
        <f t="shared" si="7"/>
        <v/>
      </c>
      <c r="H172" t="str">
        <f t="shared" si="8"/>
        <v/>
      </c>
      <c r="I172" t="e">
        <f t="array" ref="I172">IF(ROW(I167)&gt;COUNTA(H$6:H$505),"",INDEX(H:H,SMALL(IF(H$6:H$505&lt;&gt;"",ROW(H$6:H$505),""),ROW(I167))))</f>
        <v>#NUM!</v>
      </c>
      <c r="J172" t="str">
        <f t="shared" si="9"/>
        <v/>
      </c>
      <c r="M172" s="35"/>
      <c r="N172" s="35"/>
      <c r="O172" s="36"/>
      <c r="P172" s="37"/>
      <c r="Q172" s="37"/>
      <c r="R172" s="36"/>
      <c r="T172" s="151"/>
      <c r="U172" s="148"/>
      <c r="V172" s="149"/>
      <c r="W172" s="76" t="str">
        <f>IF(SUM(W174:Y202)=0,"",SUM(W174:W202)&amp;"g "&amp;"("&amp;ROUND(SUM(W174:W202)*100/(SUM(W174:W202)+SUM(X174:X202)+SUM(Y174:Y202)),0)&amp;"%)")</f>
        <v/>
      </c>
      <c r="X172" s="77" t="str">
        <f>IF(SUM(W174:Y202)=0,"",SUM(X174:X202)&amp;"g "&amp;"("&amp;ROUND(SUM(X174:X202)*100/(SUM(W174:W202)+SUM(X174:X202)+SUM(Y174:Y202)),0)&amp;"%)")</f>
        <v/>
      </c>
      <c r="Y172" s="78" t="str">
        <f>IF(SUM(W174:Y202)=0,"",SUM(Y174:Y202)&amp;"g "&amp;"("&amp;ROUND(SUM(Y174:Y202)*100/(SUM(W174:W202)+SUM(X174:X202)+SUM(Y174:Y202)),0)&amp;"%)")</f>
        <v/>
      </c>
      <c r="Z172" s="79" t="str">
        <f>IF(SUM(W174:Y202)=0,"",SUM(Z174:Z202))</f>
        <v/>
      </c>
    </row>
    <row r="173" spans="1:26">
      <c r="A173" s="34"/>
      <c r="B173" s="35"/>
      <c r="C173" s="36"/>
      <c r="D173" s="37"/>
      <c r="E173" s="37"/>
      <c r="F173" s="36"/>
      <c r="G173" s="130" t="str">
        <f t="shared" si="7"/>
        <v/>
      </c>
      <c r="H173" t="str">
        <f t="shared" si="8"/>
        <v/>
      </c>
      <c r="I173" t="e">
        <f t="array" ref="I173">IF(ROW(I168)&gt;COUNTA(H$6:H$505),"",INDEX(H:H,SMALL(IF(H$6:H$505&lt;&gt;"",ROW(H$6:H$505),""),ROW(I168))))</f>
        <v>#NUM!</v>
      </c>
      <c r="J173" t="str">
        <f t="shared" si="9"/>
        <v/>
      </c>
      <c r="M173" s="35"/>
      <c r="N173" s="35"/>
      <c r="O173" s="36"/>
      <c r="P173" s="37"/>
      <c r="Q173" s="37"/>
      <c r="R173" s="36"/>
      <c r="T173" s="139" t="s">
        <v>30</v>
      </c>
      <c r="U173" s="2" t="s">
        <v>35</v>
      </c>
      <c r="V173" s="6" t="s">
        <v>24</v>
      </c>
      <c r="W173" s="83" t="s">
        <v>86</v>
      </c>
      <c r="X173" s="28" t="s">
        <v>87</v>
      </c>
      <c r="Y173" s="84" t="s">
        <v>88</v>
      </c>
      <c r="Z173" s="6" t="s">
        <v>25</v>
      </c>
    </row>
    <row r="174" spans="1:26">
      <c r="A174" s="34"/>
      <c r="B174" s="35"/>
      <c r="C174" s="36"/>
      <c r="D174" s="37"/>
      <c r="E174" s="37"/>
      <c r="F174" s="36"/>
      <c r="G174" s="130" t="str">
        <f t="shared" si="7"/>
        <v/>
      </c>
      <c r="H174" t="str">
        <f t="shared" si="8"/>
        <v/>
      </c>
      <c r="I174" t="e">
        <f t="array" ref="I174">IF(ROW(I169)&gt;COUNTA(H$6:H$505),"",INDEX(H:H,SMALL(IF(H$6:H$505&lt;&gt;"",ROW(H$6:H$505),""),ROW(I169))))</f>
        <v>#NUM!</v>
      </c>
      <c r="J174" t="str">
        <f t="shared" si="9"/>
        <v/>
      </c>
      <c r="M174" s="35"/>
      <c r="N174" s="35"/>
      <c r="O174" s="36"/>
      <c r="P174" s="37"/>
      <c r="Q174" s="37"/>
      <c r="R174" s="36"/>
      <c r="T174" s="136"/>
      <c r="U174" s="49"/>
      <c r="V174" s="23" t="str">
        <f>IF(T174="","",VLOOKUP(T174,食材リスト!$A$6:$H$505,3,FALSE))</f>
        <v/>
      </c>
      <c r="W174" s="17" t="str">
        <f>IF(COUNTA(T174:U174)&lt;&gt;2,"",ROUND(VLOOKUP(T174,食材リスト!$A$6:$H$505,4,FALSE)*U174/VLOOKUP(T174,食材リスト!$A$6:$H$505,2,FALSE),1))</f>
        <v/>
      </c>
      <c r="X174" s="29" t="str">
        <f>IF(COUNTA(T174:U174)&lt;&gt;2,"",ROUND(VLOOKUP(T174,食材リスト!$A$6:$H$505,5,FALSE)*U174/VLOOKUP(T174,食材リスト!$A$6:$H$505,2,FALSE),1))</f>
        <v/>
      </c>
      <c r="Y174" s="18" t="str">
        <f>IF(COUNTA(T174:U174)&lt;&gt;2,"",ROUND(VLOOKUP(T174,食材リスト!$A$6:$H$505,6,FALSE)*U174/VLOOKUP(T174,食材リスト!$A$6:$H$505,2,FALSE),1))</f>
        <v/>
      </c>
      <c r="Z174" s="24" t="str">
        <f>IF(COUNTA(T174:U174)&lt;&gt;2,"",ROUND(VLOOKUP(T174,食材リスト!$A$6:$H$505,7,FALSE)*U174/VLOOKUP(T174,食材リスト!$A$6:$H$505,2,FALSE),0))</f>
        <v/>
      </c>
    </row>
    <row r="175" spans="1:26">
      <c r="A175" s="34"/>
      <c r="B175" s="35"/>
      <c r="C175" s="36"/>
      <c r="D175" s="37"/>
      <c r="E175" s="37"/>
      <c r="F175" s="36"/>
      <c r="G175" s="130" t="str">
        <f t="shared" si="7"/>
        <v/>
      </c>
      <c r="H175" t="str">
        <f t="shared" si="8"/>
        <v/>
      </c>
      <c r="I175" t="e">
        <f t="array" ref="I175">IF(ROW(I170)&gt;COUNTA(H$6:H$505),"",INDEX(H:H,SMALL(IF(H$6:H$505&lt;&gt;"",ROW(H$6:H$505),""),ROW(I170))))</f>
        <v>#NUM!</v>
      </c>
      <c r="J175" t="str">
        <f t="shared" si="9"/>
        <v/>
      </c>
      <c r="M175" s="35"/>
      <c r="N175" s="35"/>
      <c r="O175" s="36"/>
      <c r="P175" s="37"/>
      <c r="Q175" s="37"/>
      <c r="R175" s="36"/>
      <c r="T175" s="136"/>
      <c r="U175" s="34"/>
      <c r="V175" s="12" t="str">
        <f>IF(T175="","",VLOOKUP(T175,食材リスト!$A$6:$H$505,3,FALSE))</f>
        <v/>
      </c>
      <c r="W175" s="19" t="str">
        <f>IF(COUNTA(T175:U175)&lt;&gt;2,"",ROUND(VLOOKUP(T175,食材リスト!$A$6:$H$505,4,FALSE)*U175/VLOOKUP(T175,食材リスト!$A$6:$H$505,2,FALSE),1))</f>
        <v/>
      </c>
      <c r="X175" s="30" t="str">
        <f>IF(COUNTA(T175:U175)&lt;&gt;2,"",ROUND(VLOOKUP(T175,食材リスト!$A$6:$H$505,5,FALSE)*U175/VLOOKUP(T175,食材リスト!$A$6:$H$505,2,FALSE),1))</f>
        <v/>
      </c>
      <c r="Y175" s="20" t="str">
        <f>IF(COUNTA(T175:U175)&lt;&gt;2,"",ROUND(VLOOKUP(T175,食材リスト!$A$6:$H$505,6,FALSE)*U175/VLOOKUP(T175,食材リスト!$A$6:$H$505,2,FALSE),1))</f>
        <v/>
      </c>
      <c r="Z175" s="25" t="str">
        <f>IF(COUNTA(T175:U175)&lt;&gt;2,"",ROUND(VLOOKUP(T175,食材リスト!$A$6:$H$505,7,FALSE)*U175/VLOOKUP(T175,食材リスト!$A$6:$H$505,2,FALSE),0))</f>
        <v/>
      </c>
    </row>
    <row r="176" spans="1:26">
      <c r="A176" s="34"/>
      <c r="B176" s="35"/>
      <c r="C176" s="36"/>
      <c r="D176" s="37"/>
      <c r="E176" s="37"/>
      <c r="F176" s="36"/>
      <c r="G176" s="130" t="str">
        <f t="shared" si="7"/>
        <v/>
      </c>
      <c r="H176" t="str">
        <f t="shared" si="8"/>
        <v/>
      </c>
      <c r="I176" t="e">
        <f t="array" ref="I176">IF(ROW(I171)&gt;COUNTA(H$6:H$505),"",INDEX(H:H,SMALL(IF(H$6:H$505&lt;&gt;"",ROW(H$6:H$505),""),ROW(I171))))</f>
        <v>#NUM!</v>
      </c>
      <c r="J176" t="str">
        <f t="shared" si="9"/>
        <v/>
      </c>
      <c r="M176" s="35"/>
      <c r="N176" s="35"/>
      <c r="O176" s="36"/>
      <c r="P176" s="37"/>
      <c r="Q176" s="37"/>
      <c r="R176" s="36"/>
      <c r="T176" s="136"/>
      <c r="U176" s="34"/>
      <c r="V176" s="12" t="str">
        <f>IF(T176="","",VLOOKUP(T176,食材リスト!$A$6:$H$505,3,FALSE))</f>
        <v/>
      </c>
      <c r="W176" s="19" t="str">
        <f>IF(COUNTA(T176:U176)&lt;&gt;2,"",ROUND(VLOOKUP(T176,食材リスト!$A$6:$H$505,4,FALSE)*U176/VLOOKUP(T176,食材リスト!$A$6:$H$505,2,FALSE),1))</f>
        <v/>
      </c>
      <c r="X176" s="30" t="str">
        <f>IF(COUNTA(T176:U176)&lt;&gt;2,"",ROUND(VLOOKUP(T176,食材リスト!$A$6:$H$505,5,FALSE)*U176/VLOOKUP(T176,食材リスト!$A$6:$H$505,2,FALSE),1))</f>
        <v/>
      </c>
      <c r="Y176" s="20" t="str">
        <f>IF(COUNTA(T176:U176)&lt;&gt;2,"",ROUND(VLOOKUP(T176,食材リスト!$A$6:$H$505,6,FALSE)*U176/VLOOKUP(T176,食材リスト!$A$6:$H$505,2,FALSE),1))</f>
        <v/>
      </c>
      <c r="Z176" s="25" t="str">
        <f>IF(COUNTA(T176:U176)&lt;&gt;2,"",ROUND(VLOOKUP(T176,食材リスト!$A$6:$H$505,7,FALSE)*U176/VLOOKUP(T176,食材リスト!$A$6:$H$505,2,FALSE),0))</f>
        <v/>
      </c>
    </row>
    <row r="177" spans="1:26">
      <c r="A177" s="34"/>
      <c r="B177" s="35"/>
      <c r="C177" s="36"/>
      <c r="D177" s="37"/>
      <c r="E177" s="37"/>
      <c r="F177" s="36"/>
      <c r="G177" s="130" t="str">
        <f t="shared" si="7"/>
        <v/>
      </c>
      <c r="H177" t="str">
        <f t="shared" si="8"/>
        <v/>
      </c>
      <c r="I177" t="e">
        <f t="array" ref="I177">IF(ROW(I172)&gt;COUNTA(H$6:H$505),"",INDEX(H:H,SMALL(IF(H$6:H$505&lt;&gt;"",ROW(H$6:H$505),""),ROW(I172))))</f>
        <v>#NUM!</v>
      </c>
      <c r="J177" t="str">
        <f t="shared" si="9"/>
        <v/>
      </c>
      <c r="M177" s="35"/>
      <c r="N177" s="35"/>
      <c r="O177" s="36"/>
      <c r="P177" s="37"/>
      <c r="Q177" s="37"/>
      <c r="R177" s="36"/>
      <c r="T177" s="136"/>
      <c r="U177" s="34"/>
      <c r="V177" s="12" t="str">
        <f>IF(T177="","",VLOOKUP(T177,食材リスト!$A$6:$H$505,3,FALSE))</f>
        <v/>
      </c>
      <c r="W177" s="19" t="str">
        <f>IF(COUNTA(T177:U177)&lt;&gt;2,"",ROUND(VLOOKUP(T177,食材リスト!$A$6:$H$505,4,FALSE)*U177/VLOOKUP(T177,食材リスト!$A$6:$H$505,2,FALSE),1))</f>
        <v/>
      </c>
      <c r="X177" s="30" t="str">
        <f>IF(COUNTA(T177:U177)&lt;&gt;2,"",ROUND(VLOOKUP(T177,食材リスト!$A$6:$H$505,5,FALSE)*U177/VLOOKUP(T177,食材リスト!$A$6:$H$505,2,FALSE),1))</f>
        <v/>
      </c>
      <c r="Y177" s="20" t="str">
        <f>IF(COUNTA(T177:U177)&lt;&gt;2,"",ROUND(VLOOKUP(T177,食材リスト!$A$6:$H$505,6,FALSE)*U177/VLOOKUP(T177,食材リスト!$A$6:$H$505,2,FALSE),1))</f>
        <v/>
      </c>
      <c r="Z177" s="25" t="str">
        <f>IF(COUNTA(T177:U177)&lt;&gt;2,"",ROUND(VLOOKUP(T177,食材リスト!$A$6:$H$505,7,FALSE)*U177/VLOOKUP(T177,食材リスト!$A$6:$H$505,2,FALSE),0))</f>
        <v/>
      </c>
    </row>
    <row r="178" spans="1:26">
      <c r="A178" s="34"/>
      <c r="B178" s="35"/>
      <c r="C178" s="36"/>
      <c r="D178" s="37"/>
      <c r="E178" s="37"/>
      <c r="F178" s="36"/>
      <c r="G178" s="130" t="str">
        <f t="shared" si="7"/>
        <v/>
      </c>
      <c r="H178" t="str">
        <f t="shared" si="8"/>
        <v/>
      </c>
      <c r="I178" t="e">
        <f t="array" ref="I178">IF(ROW(I173)&gt;COUNTA(H$6:H$505),"",INDEX(H:H,SMALL(IF(H$6:H$505&lt;&gt;"",ROW(H$6:H$505),""),ROW(I173))))</f>
        <v>#NUM!</v>
      </c>
      <c r="J178" t="str">
        <f t="shared" si="9"/>
        <v/>
      </c>
      <c r="M178" s="35"/>
      <c r="N178" s="35"/>
      <c r="O178" s="36"/>
      <c r="P178" s="37"/>
      <c r="Q178" s="37"/>
      <c r="R178" s="36"/>
      <c r="T178" s="136"/>
      <c r="U178" s="34"/>
      <c r="V178" s="12" t="str">
        <f>IF(T178="","",VLOOKUP(T178,食材リスト!$A$6:$H$505,3,FALSE))</f>
        <v/>
      </c>
      <c r="W178" s="19" t="str">
        <f>IF(COUNTA(T178:U178)&lt;&gt;2,"",ROUND(VLOOKUP(T178,食材リスト!$A$6:$H$505,4,FALSE)*U178/VLOOKUP(T178,食材リスト!$A$6:$H$505,2,FALSE),1))</f>
        <v/>
      </c>
      <c r="X178" s="30" t="str">
        <f>IF(COUNTA(T178:U178)&lt;&gt;2,"",ROUND(VLOOKUP(T178,食材リスト!$A$6:$H$505,5,FALSE)*U178/VLOOKUP(T178,食材リスト!$A$6:$H$505,2,FALSE),1))</f>
        <v/>
      </c>
      <c r="Y178" s="20" t="str">
        <f>IF(COUNTA(T178:U178)&lt;&gt;2,"",ROUND(VLOOKUP(T178,食材リスト!$A$6:$H$505,6,FALSE)*U178/VLOOKUP(T178,食材リスト!$A$6:$H$505,2,FALSE),1))</f>
        <v/>
      </c>
      <c r="Z178" s="25" t="str">
        <f>IF(COUNTA(T178:U178)&lt;&gt;2,"",ROUND(VLOOKUP(T178,食材リスト!$A$6:$H$505,7,FALSE)*U178/VLOOKUP(T178,食材リスト!$A$6:$H$505,2,FALSE),0))</f>
        <v/>
      </c>
    </row>
    <row r="179" spans="1:26">
      <c r="A179" s="34"/>
      <c r="B179" s="35"/>
      <c r="C179" s="36"/>
      <c r="D179" s="37"/>
      <c r="E179" s="37"/>
      <c r="F179" s="36"/>
      <c r="G179" s="130" t="str">
        <f t="shared" si="7"/>
        <v/>
      </c>
      <c r="H179" t="str">
        <f t="shared" si="8"/>
        <v/>
      </c>
      <c r="I179" t="e">
        <f t="array" ref="I179">IF(ROW(I174)&gt;COUNTA(H$6:H$505),"",INDEX(H:H,SMALL(IF(H$6:H$505&lt;&gt;"",ROW(H$6:H$505),""),ROW(I174))))</f>
        <v>#NUM!</v>
      </c>
      <c r="J179" t="str">
        <f t="shared" si="9"/>
        <v/>
      </c>
      <c r="M179" s="35"/>
      <c r="N179" s="35"/>
      <c r="O179" s="36"/>
      <c r="P179" s="37"/>
      <c r="Q179" s="37"/>
      <c r="R179" s="36"/>
      <c r="T179" s="136"/>
      <c r="U179" s="34"/>
      <c r="V179" s="12" t="str">
        <f>IF(T179="","",VLOOKUP(T179,食材リスト!$A$6:$H$505,3,FALSE))</f>
        <v/>
      </c>
      <c r="W179" s="19" t="str">
        <f>IF(COUNTA(T179:U179)&lt;&gt;2,"",ROUND(VLOOKUP(T179,食材リスト!$A$6:$H$505,4,FALSE)*U179/VLOOKUP(T179,食材リスト!$A$6:$H$505,2,FALSE),1))</f>
        <v/>
      </c>
      <c r="X179" s="30" t="str">
        <f>IF(COUNTA(T179:U179)&lt;&gt;2,"",ROUND(VLOOKUP(T179,食材リスト!$A$6:$H$505,5,FALSE)*U179/VLOOKUP(T179,食材リスト!$A$6:$H$505,2,FALSE),1))</f>
        <v/>
      </c>
      <c r="Y179" s="20" t="str">
        <f>IF(COUNTA(T179:U179)&lt;&gt;2,"",ROUND(VLOOKUP(T179,食材リスト!$A$6:$H$505,6,FALSE)*U179/VLOOKUP(T179,食材リスト!$A$6:$H$505,2,FALSE),1))</f>
        <v/>
      </c>
      <c r="Z179" s="25" t="str">
        <f>IF(COUNTA(T179:U179)&lt;&gt;2,"",ROUND(VLOOKUP(T179,食材リスト!$A$6:$H$505,7,FALSE)*U179/VLOOKUP(T179,食材リスト!$A$6:$H$505,2,FALSE),0))</f>
        <v/>
      </c>
    </row>
    <row r="180" spans="1:26">
      <c r="A180" s="34"/>
      <c r="B180" s="35"/>
      <c r="C180" s="36"/>
      <c r="D180" s="37"/>
      <c r="E180" s="37"/>
      <c r="F180" s="36"/>
      <c r="G180" s="130" t="str">
        <f t="shared" si="7"/>
        <v/>
      </c>
      <c r="H180" t="str">
        <f t="shared" si="8"/>
        <v/>
      </c>
      <c r="I180" t="e">
        <f t="array" ref="I180">IF(ROW(I175)&gt;COUNTA(H$6:H$505),"",INDEX(H:H,SMALL(IF(H$6:H$505&lt;&gt;"",ROW(H$6:H$505),""),ROW(I175))))</f>
        <v>#NUM!</v>
      </c>
      <c r="J180" t="str">
        <f t="shared" si="9"/>
        <v/>
      </c>
      <c r="M180" s="35"/>
      <c r="N180" s="35"/>
      <c r="O180" s="36"/>
      <c r="P180" s="37"/>
      <c r="Q180" s="37"/>
      <c r="R180" s="36"/>
      <c r="T180" s="136"/>
      <c r="U180" s="34"/>
      <c r="V180" s="12" t="str">
        <f>IF(T180="","",VLOOKUP(T180,食材リスト!$A$6:$H$505,3,FALSE))</f>
        <v/>
      </c>
      <c r="W180" s="19" t="str">
        <f>IF(COUNTA(T180:U180)&lt;&gt;2,"",ROUND(VLOOKUP(T180,食材リスト!$A$6:$H$505,4,FALSE)*U180/VLOOKUP(T180,食材リスト!$A$6:$H$505,2,FALSE),1))</f>
        <v/>
      </c>
      <c r="X180" s="30" t="str">
        <f>IF(COUNTA(T180:U180)&lt;&gt;2,"",ROUND(VLOOKUP(T180,食材リスト!$A$6:$H$505,5,FALSE)*U180/VLOOKUP(T180,食材リスト!$A$6:$H$505,2,FALSE),1))</f>
        <v/>
      </c>
      <c r="Y180" s="20" t="str">
        <f>IF(COUNTA(T180:U180)&lt;&gt;2,"",ROUND(VLOOKUP(T180,食材リスト!$A$6:$H$505,6,FALSE)*U180/VLOOKUP(T180,食材リスト!$A$6:$H$505,2,FALSE),1))</f>
        <v/>
      </c>
      <c r="Z180" s="25" t="str">
        <f>IF(COUNTA(T180:U180)&lt;&gt;2,"",ROUND(VLOOKUP(T180,食材リスト!$A$6:$H$505,7,FALSE)*U180/VLOOKUP(T180,食材リスト!$A$6:$H$505,2,FALSE),0))</f>
        <v/>
      </c>
    </row>
    <row r="181" spans="1:26">
      <c r="A181" s="34"/>
      <c r="B181" s="35"/>
      <c r="C181" s="36"/>
      <c r="D181" s="37"/>
      <c r="E181" s="37"/>
      <c r="F181" s="36"/>
      <c r="G181" s="130" t="str">
        <f t="shared" si="7"/>
        <v/>
      </c>
      <c r="H181" t="str">
        <f t="shared" si="8"/>
        <v/>
      </c>
      <c r="I181" t="e">
        <f t="array" ref="I181">IF(ROW(I176)&gt;COUNTA(H$6:H$505),"",INDEX(H:H,SMALL(IF(H$6:H$505&lt;&gt;"",ROW(H$6:H$505),""),ROW(I176))))</f>
        <v>#NUM!</v>
      </c>
      <c r="J181" t="str">
        <f t="shared" si="9"/>
        <v/>
      </c>
      <c r="M181" s="35"/>
      <c r="N181" s="35"/>
      <c r="O181" s="36"/>
      <c r="P181" s="37"/>
      <c r="Q181" s="37"/>
      <c r="R181" s="36"/>
      <c r="T181" s="136"/>
      <c r="U181" s="34"/>
      <c r="V181" s="12" t="str">
        <f>IF(T181="","",VLOOKUP(T181,食材リスト!$A$6:$H$505,3,FALSE))</f>
        <v/>
      </c>
      <c r="W181" s="19" t="str">
        <f>IF(COUNTA(T181:U181)&lt;&gt;2,"",ROUND(VLOOKUP(T181,食材リスト!$A$6:$H$505,4,FALSE)*U181/VLOOKUP(T181,食材リスト!$A$6:$H$505,2,FALSE),1))</f>
        <v/>
      </c>
      <c r="X181" s="30" t="str">
        <f>IF(COUNTA(T181:U181)&lt;&gt;2,"",ROUND(VLOOKUP(T181,食材リスト!$A$6:$H$505,5,FALSE)*U181/VLOOKUP(T181,食材リスト!$A$6:$H$505,2,FALSE),1))</f>
        <v/>
      </c>
      <c r="Y181" s="20" t="str">
        <f>IF(COUNTA(T181:U181)&lt;&gt;2,"",ROUND(VLOOKUP(T181,食材リスト!$A$6:$H$505,6,FALSE)*U181/VLOOKUP(T181,食材リスト!$A$6:$H$505,2,FALSE),1))</f>
        <v/>
      </c>
      <c r="Z181" s="25" t="str">
        <f>IF(COUNTA(T181:U181)&lt;&gt;2,"",ROUND(VLOOKUP(T181,食材リスト!$A$6:$H$505,7,FALSE)*U181/VLOOKUP(T181,食材リスト!$A$6:$H$505,2,FALSE),0))</f>
        <v/>
      </c>
    </row>
    <row r="182" spans="1:26">
      <c r="A182" s="34"/>
      <c r="B182" s="35"/>
      <c r="C182" s="36"/>
      <c r="D182" s="37"/>
      <c r="E182" s="37"/>
      <c r="F182" s="36"/>
      <c r="G182" s="130" t="str">
        <f t="shared" si="7"/>
        <v/>
      </c>
      <c r="H182" t="str">
        <f t="shared" si="8"/>
        <v/>
      </c>
      <c r="I182" t="e">
        <f t="array" ref="I182">IF(ROW(I177)&gt;COUNTA(H$6:H$505),"",INDEX(H:H,SMALL(IF(H$6:H$505&lt;&gt;"",ROW(H$6:H$505),""),ROW(I177))))</f>
        <v>#NUM!</v>
      </c>
      <c r="J182" t="str">
        <f t="shared" si="9"/>
        <v/>
      </c>
      <c r="M182" s="35"/>
      <c r="N182" s="35"/>
      <c r="O182" s="36"/>
      <c r="P182" s="37"/>
      <c r="Q182" s="37"/>
      <c r="R182" s="36"/>
      <c r="T182" s="136"/>
      <c r="U182" s="34"/>
      <c r="V182" s="12" t="str">
        <f>IF(T182="","",VLOOKUP(T182,食材リスト!$A$6:$H$505,3,FALSE))</f>
        <v/>
      </c>
      <c r="W182" s="19" t="str">
        <f>IF(COUNTA(T182:U182)&lt;&gt;2,"",ROUND(VLOOKUP(T182,食材リスト!$A$6:$H$505,4,FALSE)*U182/VLOOKUP(T182,食材リスト!$A$6:$H$505,2,FALSE),1))</f>
        <v/>
      </c>
      <c r="X182" s="30" t="str">
        <f>IF(COUNTA(T182:U182)&lt;&gt;2,"",ROUND(VLOOKUP(T182,食材リスト!$A$6:$H$505,5,FALSE)*U182/VLOOKUP(T182,食材リスト!$A$6:$H$505,2,FALSE),1))</f>
        <v/>
      </c>
      <c r="Y182" s="20" t="str">
        <f>IF(COUNTA(T182:U182)&lt;&gt;2,"",ROUND(VLOOKUP(T182,食材リスト!$A$6:$H$505,6,FALSE)*U182/VLOOKUP(T182,食材リスト!$A$6:$H$505,2,FALSE),1))</f>
        <v/>
      </c>
      <c r="Z182" s="25" t="str">
        <f>IF(COUNTA(T182:U182)&lt;&gt;2,"",ROUND(VLOOKUP(T182,食材リスト!$A$6:$H$505,7,FALSE)*U182/VLOOKUP(T182,食材リスト!$A$6:$H$505,2,FALSE),0))</f>
        <v/>
      </c>
    </row>
    <row r="183" spans="1:26">
      <c r="A183" s="34"/>
      <c r="B183" s="35"/>
      <c r="C183" s="36"/>
      <c r="D183" s="37"/>
      <c r="E183" s="37"/>
      <c r="F183" s="36"/>
      <c r="G183" s="130" t="str">
        <f t="shared" si="7"/>
        <v/>
      </c>
      <c r="H183" t="str">
        <f t="shared" si="8"/>
        <v/>
      </c>
      <c r="I183" t="e">
        <f t="array" ref="I183">IF(ROW(I178)&gt;COUNTA(H$6:H$505),"",INDEX(H:H,SMALL(IF(H$6:H$505&lt;&gt;"",ROW(H$6:H$505),""),ROW(I178))))</f>
        <v>#NUM!</v>
      </c>
      <c r="J183" t="str">
        <f t="shared" si="9"/>
        <v/>
      </c>
      <c r="M183" s="35"/>
      <c r="N183" s="35"/>
      <c r="O183" s="36"/>
      <c r="P183" s="37"/>
      <c r="Q183" s="37"/>
      <c r="R183" s="36"/>
      <c r="T183" s="136"/>
      <c r="U183" s="34"/>
      <c r="V183" s="12" t="str">
        <f>IF(T183="","",VLOOKUP(T183,食材リスト!$A$6:$H$505,3,FALSE))</f>
        <v/>
      </c>
      <c r="W183" s="19" t="str">
        <f>IF(COUNTA(T183:U183)&lt;&gt;2,"",ROUND(VLOOKUP(T183,食材リスト!$A$6:$H$505,4,FALSE)*U183/VLOOKUP(T183,食材リスト!$A$6:$H$505,2,FALSE),1))</f>
        <v/>
      </c>
      <c r="X183" s="30" t="str">
        <f>IF(COUNTA(T183:U183)&lt;&gt;2,"",ROUND(VLOOKUP(T183,食材リスト!$A$6:$H$505,5,FALSE)*U183/VLOOKUP(T183,食材リスト!$A$6:$H$505,2,FALSE),1))</f>
        <v/>
      </c>
      <c r="Y183" s="20" t="str">
        <f>IF(COUNTA(T183:U183)&lt;&gt;2,"",ROUND(VLOOKUP(T183,食材リスト!$A$6:$H$505,6,FALSE)*U183/VLOOKUP(T183,食材リスト!$A$6:$H$505,2,FALSE),1))</f>
        <v/>
      </c>
      <c r="Z183" s="25" t="str">
        <f>IF(COUNTA(T183:U183)&lt;&gt;2,"",ROUND(VLOOKUP(T183,食材リスト!$A$6:$H$505,7,FALSE)*U183/VLOOKUP(T183,食材リスト!$A$6:$H$505,2,FALSE),0))</f>
        <v/>
      </c>
    </row>
    <row r="184" spans="1:26">
      <c r="A184" s="34"/>
      <c r="B184" s="35"/>
      <c r="C184" s="36"/>
      <c r="D184" s="37"/>
      <c r="E184" s="37"/>
      <c r="F184" s="36"/>
      <c r="G184" s="130" t="str">
        <f t="shared" si="7"/>
        <v/>
      </c>
      <c r="H184" t="str">
        <f t="shared" si="8"/>
        <v/>
      </c>
      <c r="I184" t="e">
        <f t="array" ref="I184">IF(ROW(I179)&gt;COUNTA(H$6:H$505),"",INDEX(H:H,SMALL(IF(H$6:H$505&lt;&gt;"",ROW(H$6:H$505),""),ROW(I179))))</f>
        <v>#NUM!</v>
      </c>
      <c r="J184" t="str">
        <f t="shared" si="9"/>
        <v/>
      </c>
      <c r="M184" s="35"/>
      <c r="N184" s="35"/>
      <c r="O184" s="36"/>
      <c r="P184" s="37"/>
      <c r="Q184" s="37"/>
      <c r="R184" s="36"/>
      <c r="T184" s="136"/>
      <c r="U184" s="34"/>
      <c r="V184" s="12" t="str">
        <f>IF(T184="","",VLOOKUP(T184,食材リスト!$A$6:$H$505,3,FALSE))</f>
        <v/>
      </c>
      <c r="W184" s="19" t="str">
        <f>IF(COUNTA(T184:U184)&lt;&gt;2,"",ROUND(VLOOKUP(T184,食材リスト!$A$6:$H$505,4,FALSE)*U184/VLOOKUP(T184,食材リスト!$A$6:$H$505,2,FALSE),1))</f>
        <v/>
      </c>
      <c r="X184" s="30" t="str">
        <f>IF(COUNTA(T184:U184)&lt;&gt;2,"",ROUND(VLOOKUP(T184,食材リスト!$A$6:$H$505,5,FALSE)*U184/VLOOKUP(T184,食材リスト!$A$6:$H$505,2,FALSE),1))</f>
        <v/>
      </c>
      <c r="Y184" s="20" t="str">
        <f>IF(COUNTA(T184:U184)&lt;&gt;2,"",ROUND(VLOOKUP(T184,食材リスト!$A$6:$H$505,6,FALSE)*U184/VLOOKUP(T184,食材リスト!$A$6:$H$505,2,FALSE),1))</f>
        <v/>
      </c>
      <c r="Z184" s="25" t="str">
        <f>IF(COUNTA(T184:U184)&lt;&gt;2,"",ROUND(VLOOKUP(T184,食材リスト!$A$6:$H$505,7,FALSE)*U184/VLOOKUP(T184,食材リスト!$A$6:$H$505,2,FALSE),0))</f>
        <v/>
      </c>
    </row>
    <row r="185" spans="1:26">
      <c r="A185" s="34"/>
      <c r="B185" s="35"/>
      <c r="C185" s="36"/>
      <c r="D185" s="37"/>
      <c r="E185" s="37"/>
      <c r="F185" s="36"/>
      <c r="G185" s="130" t="str">
        <f t="shared" si="7"/>
        <v/>
      </c>
      <c r="H185" t="str">
        <f t="shared" si="8"/>
        <v/>
      </c>
      <c r="I185" t="e">
        <f t="array" ref="I185">IF(ROW(I180)&gt;COUNTA(H$6:H$505),"",INDEX(H:H,SMALL(IF(H$6:H$505&lt;&gt;"",ROW(H$6:H$505),""),ROW(I180))))</f>
        <v>#NUM!</v>
      </c>
      <c r="J185" t="str">
        <f t="shared" si="9"/>
        <v/>
      </c>
      <c r="M185" s="35"/>
      <c r="N185" s="35"/>
      <c r="O185" s="36"/>
      <c r="P185" s="37"/>
      <c r="Q185" s="37"/>
      <c r="R185" s="36"/>
      <c r="T185" s="136"/>
      <c r="U185" s="34"/>
      <c r="V185" s="12" t="str">
        <f>IF(T185="","",VLOOKUP(T185,食材リスト!$A$6:$H$505,3,FALSE))</f>
        <v/>
      </c>
      <c r="W185" s="19" t="str">
        <f>IF(COUNTA(T185:U185)&lt;&gt;2,"",ROUND(VLOOKUP(T185,食材リスト!$A$6:$H$505,4,FALSE)*U185/VLOOKUP(T185,食材リスト!$A$6:$H$505,2,FALSE),1))</f>
        <v/>
      </c>
      <c r="X185" s="30" t="str">
        <f>IF(COUNTA(T185:U185)&lt;&gt;2,"",ROUND(VLOOKUP(T185,食材リスト!$A$6:$H$505,5,FALSE)*U185/VLOOKUP(T185,食材リスト!$A$6:$H$505,2,FALSE),1))</f>
        <v/>
      </c>
      <c r="Y185" s="20" t="str">
        <f>IF(COUNTA(T185:U185)&lt;&gt;2,"",ROUND(VLOOKUP(T185,食材リスト!$A$6:$H$505,6,FALSE)*U185/VLOOKUP(T185,食材リスト!$A$6:$H$505,2,FALSE),1))</f>
        <v/>
      </c>
      <c r="Z185" s="25" t="str">
        <f>IF(COUNTA(T185:U185)&lt;&gt;2,"",ROUND(VLOOKUP(T185,食材リスト!$A$6:$H$505,7,FALSE)*U185/VLOOKUP(T185,食材リスト!$A$6:$H$505,2,FALSE),0))</f>
        <v/>
      </c>
    </row>
    <row r="186" spans="1:26">
      <c r="A186" s="34"/>
      <c r="B186" s="35"/>
      <c r="C186" s="36"/>
      <c r="D186" s="37"/>
      <c r="E186" s="37"/>
      <c r="F186" s="36"/>
      <c r="G186" s="130" t="str">
        <f t="shared" si="7"/>
        <v/>
      </c>
      <c r="H186" t="str">
        <f t="shared" si="8"/>
        <v/>
      </c>
      <c r="I186" t="e">
        <f t="array" ref="I186">IF(ROW(I181)&gt;COUNTA(H$6:H$505),"",INDEX(H:H,SMALL(IF(H$6:H$505&lt;&gt;"",ROW(H$6:H$505),""),ROW(I181))))</f>
        <v>#NUM!</v>
      </c>
      <c r="J186" t="str">
        <f t="shared" si="9"/>
        <v/>
      </c>
      <c r="M186" s="35"/>
      <c r="N186" s="35"/>
      <c r="O186" s="36"/>
      <c r="P186" s="37"/>
      <c r="Q186" s="37"/>
      <c r="R186" s="36"/>
      <c r="T186" s="136"/>
      <c r="U186" s="34"/>
      <c r="V186" s="12" t="str">
        <f>IF(T186="","",VLOOKUP(T186,食材リスト!$A$6:$H$505,3,FALSE))</f>
        <v/>
      </c>
      <c r="W186" s="19" t="str">
        <f>IF(COUNTA(T186:U186)&lt;&gt;2,"",ROUND(VLOOKUP(T186,食材リスト!$A$6:$H$505,4,FALSE)*U186/VLOOKUP(T186,食材リスト!$A$6:$H$505,2,FALSE),1))</f>
        <v/>
      </c>
      <c r="X186" s="30" t="str">
        <f>IF(COUNTA(T186:U186)&lt;&gt;2,"",ROUND(VLOOKUP(T186,食材リスト!$A$6:$H$505,5,FALSE)*U186/VLOOKUP(T186,食材リスト!$A$6:$H$505,2,FALSE),1))</f>
        <v/>
      </c>
      <c r="Y186" s="20" t="str">
        <f>IF(COUNTA(T186:U186)&lt;&gt;2,"",ROUND(VLOOKUP(T186,食材リスト!$A$6:$H$505,6,FALSE)*U186/VLOOKUP(T186,食材リスト!$A$6:$H$505,2,FALSE),1))</f>
        <v/>
      </c>
      <c r="Z186" s="25" t="str">
        <f>IF(COUNTA(T186:U186)&lt;&gt;2,"",ROUND(VLOOKUP(T186,食材リスト!$A$6:$H$505,7,FALSE)*U186/VLOOKUP(T186,食材リスト!$A$6:$H$505,2,FALSE),0))</f>
        <v/>
      </c>
    </row>
    <row r="187" spans="1:26">
      <c r="A187" s="34"/>
      <c r="B187" s="35"/>
      <c r="C187" s="36"/>
      <c r="D187" s="37"/>
      <c r="E187" s="37"/>
      <c r="F187" s="36"/>
      <c r="G187" s="130" t="str">
        <f t="shared" si="7"/>
        <v/>
      </c>
      <c r="H187" t="str">
        <f t="shared" si="8"/>
        <v/>
      </c>
      <c r="I187" t="e">
        <f t="array" ref="I187">IF(ROW(I182)&gt;COUNTA(H$6:H$505),"",INDEX(H:H,SMALL(IF(H$6:H$505&lt;&gt;"",ROW(H$6:H$505),""),ROW(I182))))</f>
        <v>#NUM!</v>
      </c>
      <c r="J187" t="str">
        <f t="shared" si="9"/>
        <v/>
      </c>
      <c r="M187" s="35"/>
      <c r="N187" s="35"/>
      <c r="O187" s="36"/>
      <c r="P187" s="37"/>
      <c r="Q187" s="37"/>
      <c r="R187" s="36"/>
      <c r="T187" s="136"/>
      <c r="U187" s="34"/>
      <c r="V187" s="12" t="str">
        <f>IF(T187="","",VLOOKUP(T187,食材リスト!$A$6:$H$505,3,FALSE))</f>
        <v/>
      </c>
      <c r="W187" s="19" t="str">
        <f>IF(COUNTA(T187:U187)&lt;&gt;2,"",ROUND(VLOOKUP(T187,食材リスト!$A$6:$H$505,4,FALSE)*U187/VLOOKUP(T187,食材リスト!$A$6:$H$505,2,FALSE),1))</f>
        <v/>
      </c>
      <c r="X187" s="30" t="str">
        <f>IF(COUNTA(T187:U187)&lt;&gt;2,"",ROUND(VLOOKUP(T187,食材リスト!$A$6:$H$505,5,FALSE)*U187/VLOOKUP(T187,食材リスト!$A$6:$H$505,2,FALSE),1))</f>
        <v/>
      </c>
      <c r="Y187" s="20" t="str">
        <f>IF(COUNTA(T187:U187)&lt;&gt;2,"",ROUND(VLOOKUP(T187,食材リスト!$A$6:$H$505,6,FALSE)*U187/VLOOKUP(T187,食材リスト!$A$6:$H$505,2,FALSE),1))</f>
        <v/>
      </c>
      <c r="Z187" s="25" t="str">
        <f>IF(COUNTA(T187:U187)&lt;&gt;2,"",ROUND(VLOOKUP(T187,食材リスト!$A$6:$H$505,7,FALSE)*U187/VLOOKUP(T187,食材リスト!$A$6:$H$505,2,FALSE),0))</f>
        <v/>
      </c>
    </row>
    <row r="188" spans="1:26">
      <c r="A188" s="34"/>
      <c r="B188" s="35"/>
      <c r="C188" s="36"/>
      <c r="D188" s="37"/>
      <c r="E188" s="37"/>
      <c r="F188" s="36"/>
      <c r="G188" s="130" t="str">
        <f t="shared" si="7"/>
        <v/>
      </c>
      <c r="H188" t="str">
        <f t="shared" si="8"/>
        <v/>
      </c>
      <c r="I188" t="e">
        <f t="array" ref="I188">IF(ROW(I183)&gt;COUNTA(H$6:H$505),"",INDEX(H:H,SMALL(IF(H$6:H$505&lt;&gt;"",ROW(H$6:H$505),""),ROW(I183))))</f>
        <v>#NUM!</v>
      </c>
      <c r="J188" t="str">
        <f t="shared" si="9"/>
        <v/>
      </c>
      <c r="M188" s="35"/>
      <c r="N188" s="35"/>
      <c r="O188" s="36"/>
      <c r="P188" s="37"/>
      <c r="Q188" s="37"/>
      <c r="R188" s="36"/>
      <c r="T188" s="136"/>
      <c r="U188" s="34"/>
      <c r="V188" s="12" t="str">
        <f>IF(T188="","",VLOOKUP(T188,食材リスト!$A$6:$H$505,3,FALSE))</f>
        <v/>
      </c>
      <c r="W188" s="19" t="str">
        <f>IF(COUNTA(T188:U188)&lt;&gt;2,"",ROUND(VLOOKUP(T188,食材リスト!$A$6:$H$505,4,FALSE)*U188/VLOOKUP(T188,食材リスト!$A$6:$H$505,2,FALSE),1))</f>
        <v/>
      </c>
      <c r="X188" s="30" t="str">
        <f>IF(COUNTA(T188:U188)&lt;&gt;2,"",ROUND(VLOOKUP(T188,食材リスト!$A$6:$H$505,5,FALSE)*U188/VLOOKUP(T188,食材リスト!$A$6:$H$505,2,FALSE),1))</f>
        <v/>
      </c>
      <c r="Y188" s="20" t="str">
        <f>IF(COUNTA(T188:U188)&lt;&gt;2,"",ROUND(VLOOKUP(T188,食材リスト!$A$6:$H$505,6,FALSE)*U188/VLOOKUP(T188,食材リスト!$A$6:$H$505,2,FALSE),1))</f>
        <v/>
      </c>
      <c r="Z188" s="25" t="str">
        <f>IF(COUNTA(T188:U188)&lt;&gt;2,"",ROUND(VLOOKUP(T188,食材リスト!$A$6:$H$505,7,FALSE)*U188/VLOOKUP(T188,食材リスト!$A$6:$H$505,2,FALSE),0))</f>
        <v/>
      </c>
    </row>
    <row r="189" spans="1:26">
      <c r="A189" s="34"/>
      <c r="B189" s="35"/>
      <c r="C189" s="36"/>
      <c r="D189" s="37"/>
      <c r="E189" s="37"/>
      <c r="F189" s="36"/>
      <c r="G189" s="130" t="str">
        <f t="shared" si="7"/>
        <v/>
      </c>
      <c r="H189" t="str">
        <f t="shared" si="8"/>
        <v/>
      </c>
      <c r="I189" t="e">
        <f t="array" ref="I189">IF(ROW(I184)&gt;COUNTA(H$6:H$505),"",INDEX(H:H,SMALL(IF(H$6:H$505&lt;&gt;"",ROW(H$6:H$505),""),ROW(I184))))</f>
        <v>#NUM!</v>
      </c>
      <c r="J189" t="str">
        <f t="shared" si="9"/>
        <v/>
      </c>
      <c r="M189" s="35"/>
      <c r="N189" s="35"/>
      <c r="O189" s="36"/>
      <c r="P189" s="37"/>
      <c r="Q189" s="37"/>
      <c r="R189" s="36"/>
      <c r="T189" s="136"/>
      <c r="U189" s="34"/>
      <c r="V189" s="12" t="str">
        <f>IF(T189="","",VLOOKUP(T189,食材リスト!$A$6:$H$505,3,FALSE))</f>
        <v/>
      </c>
      <c r="W189" s="19" t="str">
        <f>IF(COUNTA(T189:U189)&lt;&gt;2,"",ROUND(VLOOKUP(T189,食材リスト!$A$6:$H$505,4,FALSE)*U189/VLOOKUP(T189,食材リスト!$A$6:$H$505,2,FALSE),1))</f>
        <v/>
      </c>
      <c r="X189" s="30" t="str">
        <f>IF(COUNTA(T189:U189)&lt;&gt;2,"",ROUND(VLOOKUP(T189,食材リスト!$A$6:$H$505,5,FALSE)*U189/VLOOKUP(T189,食材リスト!$A$6:$H$505,2,FALSE),1))</f>
        <v/>
      </c>
      <c r="Y189" s="20" t="str">
        <f>IF(COUNTA(T189:U189)&lt;&gt;2,"",ROUND(VLOOKUP(T189,食材リスト!$A$6:$H$505,6,FALSE)*U189/VLOOKUP(T189,食材リスト!$A$6:$H$505,2,FALSE),1))</f>
        <v/>
      </c>
      <c r="Z189" s="25" t="str">
        <f>IF(COUNTA(T189:U189)&lt;&gt;2,"",ROUND(VLOOKUP(T189,食材リスト!$A$6:$H$505,7,FALSE)*U189/VLOOKUP(T189,食材リスト!$A$6:$H$505,2,FALSE),0))</f>
        <v/>
      </c>
    </row>
    <row r="190" spans="1:26">
      <c r="A190" s="34"/>
      <c r="B190" s="35"/>
      <c r="C190" s="36"/>
      <c r="D190" s="37"/>
      <c r="E190" s="37"/>
      <c r="F190" s="36"/>
      <c r="G190" s="130" t="str">
        <f t="shared" si="7"/>
        <v/>
      </c>
      <c r="H190" t="str">
        <f t="shared" si="8"/>
        <v/>
      </c>
      <c r="I190" t="e">
        <f t="array" ref="I190">IF(ROW(I185)&gt;COUNTA(H$6:H$505),"",INDEX(H:H,SMALL(IF(H$6:H$505&lt;&gt;"",ROW(H$6:H$505),""),ROW(I185))))</f>
        <v>#NUM!</v>
      </c>
      <c r="J190" t="str">
        <f t="shared" si="9"/>
        <v/>
      </c>
      <c r="M190" s="35"/>
      <c r="N190" s="35"/>
      <c r="O190" s="36"/>
      <c r="P190" s="37"/>
      <c r="Q190" s="37"/>
      <c r="R190" s="36"/>
      <c r="T190" s="136"/>
      <c r="U190" s="34"/>
      <c r="V190" s="12" t="str">
        <f>IF(T190="","",VLOOKUP(T190,食材リスト!$A$6:$H$505,3,FALSE))</f>
        <v/>
      </c>
      <c r="W190" s="19" t="str">
        <f>IF(COUNTA(T190:U190)&lt;&gt;2,"",ROUND(VLOOKUP(T190,食材リスト!$A$6:$H$505,4,FALSE)*U190/VLOOKUP(T190,食材リスト!$A$6:$H$505,2,FALSE),1))</f>
        <v/>
      </c>
      <c r="X190" s="30" t="str">
        <f>IF(COUNTA(T190:U190)&lt;&gt;2,"",ROUND(VLOOKUP(T190,食材リスト!$A$6:$H$505,5,FALSE)*U190/VLOOKUP(T190,食材リスト!$A$6:$H$505,2,FALSE),1))</f>
        <v/>
      </c>
      <c r="Y190" s="20" t="str">
        <f>IF(COUNTA(T190:U190)&lt;&gt;2,"",ROUND(VLOOKUP(T190,食材リスト!$A$6:$H$505,6,FALSE)*U190/VLOOKUP(T190,食材リスト!$A$6:$H$505,2,FALSE),1))</f>
        <v/>
      </c>
      <c r="Z190" s="25" t="str">
        <f>IF(COUNTA(T190:U190)&lt;&gt;2,"",ROUND(VLOOKUP(T190,食材リスト!$A$6:$H$505,7,FALSE)*U190/VLOOKUP(T190,食材リスト!$A$6:$H$505,2,FALSE),0))</f>
        <v/>
      </c>
    </row>
    <row r="191" spans="1:26">
      <c r="A191" s="34"/>
      <c r="B191" s="35"/>
      <c r="C191" s="36"/>
      <c r="D191" s="37"/>
      <c r="E191" s="37"/>
      <c r="F191" s="36"/>
      <c r="G191" s="130" t="str">
        <f t="shared" si="7"/>
        <v/>
      </c>
      <c r="H191" t="str">
        <f t="shared" si="8"/>
        <v/>
      </c>
      <c r="I191" t="e">
        <f t="array" ref="I191">IF(ROW(I186)&gt;COUNTA(H$6:H$505),"",INDEX(H:H,SMALL(IF(H$6:H$505&lt;&gt;"",ROW(H$6:H$505),""),ROW(I186))))</f>
        <v>#NUM!</v>
      </c>
      <c r="J191" t="str">
        <f t="shared" si="9"/>
        <v/>
      </c>
      <c r="M191" s="35"/>
      <c r="N191" s="35"/>
      <c r="O191" s="36"/>
      <c r="P191" s="37"/>
      <c r="Q191" s="37"/>
      <c r="R191" s="36"/>
      <c r="T191" s="136"/>
      <c r="U191" s="34"/>
      <c r="V191" s="12" t="str">
        <f>IF(T191="","",VLOOKUP(T191,食材リスト!$A$6:$H$505,3,FALSE))</f>
        <v/>
      </c>
      <c r="W191" s="19" t="str">
        <f>IF(COUNTA(T191:U191)&lt;&gt;2,"",ROUND(VLOOKUP(T191,食材リスト!$A$6:$H$505,4,FALSE)*U191/VLOOKUP(T191,食材リスト!$A$6:$H$505,2,FALSE),1))</f>
        <v/>
      </c>
      <c r="X191" s="30" t="str">
        <f>IF(COUNTA(T191:U191)&lt;&gt;2,"",ROUND(VLOOKUP(T191,食材リスト!$A$6:$H$505,5,FALSE)*U191/VLOOKUP(T191,食材リスト!$A$6:$H$505,2,FALSE),1))</f>
        <v/>
      </c>
      <c r="Y191" s="20" t="str">
        <f>IF(COUNTA(T191:U191)&lt;&gt;2,"",ROUND(VLOOKUP(T191,食材リスト!$A$6:$H$505,6,FALSE)*U191/VLOOKUP(T191,食材リスト!$A$6:$H$505,2,FALSE),1))</f>
        <v/>
      </c>
      <c r="Z191" s="25" t="str">
        <f>IF(COUNTA(T191:U191)&lt;&gt;2,"",ROUND(VLOOKUP(T191,食材リスト!$A$6:$H$505,7,FALSE)*U191/VLOOKUP(T191,食材リスト!$A$6:$H$505,2,FALSE),0))</f>
        <v/>
      </c>
    </row>
    <row r="192" spans="1:26">
      <c r="A192" s="34"/>
      <c r="B192" s="35"/>
      <c r="C192" s="36"/>
      <c r="D192" s="37"/>
      <c r="E192" s="37"/>
      <c r="F192" s="36"/>
      <c r="G192" s="130" t="str">
        <f t="shared" si="7"/>
        <v/>
      </c>
      <c r="H192" t="str">
        <f t="shared" si="8"/>
        <v/>
      </c>
      <c r="I192" t="e">
        <f t="array" ref="I192">IF(ROW(I187)&gt;COUNTA(H$6:H$505),"",INDEX(H:H,SMALL(IF(H$6:H$505&lt;&gt;"",ROW(H$6:H$505),""),ROW(I187))))</f>
        <v>#NUM!</v>
      </c>
      <c r="J192" t="str">
        <f t="shared" si="9"/>
        <v/>
      </c>
      <c r="M192" s="35"/>
      <c r="N192" s="35"/>
      <c r="O192" s="36"/>
      <c r="P192" s="37"/>
      <c r="Q192" s="37"/>
      <c r="R192" s="36"/>
      <c r="T192" s="136"/>
      <c r="U192" s="34"/>
      <c r="V192" s="12" t="str">
        <f>IF(T192="","",VLOOKUP(T192,食材リスト!$A$6:$H$505,3,FALSE))</f>
        <v/>
      </c>
      <c r="W192" s="19" t="str">
        <f>IF(COUNTA(T192:U192)&lt;&gt;2,"",ROUND(VLOOKUP(T192,食材リスト!$A$6:$H$505,4,FALSE)*U192/VLOOKUP(T192,食材リスト!$A$6:$H$505,2,FALSE),1))</f>
        <v/>
      </c>
      <c r="X192" s="30" t="str">
        <f>IF(COUNTA(T192:U192)&lt;&gt;2,"",ROUND(VLOOKUP(T192,食材リスト!$A$6:$H$505,5,FALSE)*U192/VLOOKUP(T192,食材リスト!$A$6:$H$505,2,FALSE),1))</f>
        <v/>
      </c>
      <c r="Y192" s="20" t="str">
        <f>IF(COUNTA(T192:U192)&lt;&gt;2,"",ROUND(VLOOKUP(T192,食材リスト!$A$6:$H$505,6,FALSE)*U192/VLOOKUP(T192,食材リスト!$A$6:$H$505,2,FALSE),1))</f>
        <v/>
      </c>
      <c r="Z192" s="25" t="str">
        <f>IF(COUNTA(T192:U192)&lt;&gt;2,"",ROUND(VLOOKUP(T192,食材リスト!$A$6:$H$505,7,FALSE)*U192/VLOOKUP(T192,食材リスト!$A$6:$H$505,2,FALSE),0))</f>
        <v/>
      </c>
    </row>
    <row r="193" spans="1:26">
      <c r="A193" s="34"/>
      <c r="B193" s="35"/>
      <c r="C193" s="36"/>
      <c r="D193" s="37"/>
      <c r="E193" s="37"/>
      <c r="F193" s="36"/>
      <c r="G193" s="130" t="str">
        <f t="shared" si="7"/>
        <v/>
      </c>
      <c r="H193" t="str">
        <f t="shared" si="8"/>
        <v/>
      </c>
      <c r="I193" t="e">
        <f t="array" ref="I193">IF(ROW(I188)&gt;COUNTA(H$6:H$505),"",INDEX(H:H,SMALL(IF(H$6:H$505&lt;&gt;"",ROW(H$6:H$505),""),ROW(I188))))</f>
        <v>#NUM!</v>
      </c>
      <c r="J193" t="str">
        <f t="shared" si="9"/>
        <v/>
      </c>
      <c r="M193" s="35"/>
      <c r="N193" s="35"/>
      <c r="O193" s="36"/>
      <c r="P193" s="37"/>
      <c r="Q193" s="37"/>
      <c r="R193" s="36"/>
      <c r="T193" s="136"/>
      <c r="U193" s="34"/>
      <c r="V193" s="12" t="str">
        <f>IF(T193="","",VLOOKUP(T193,食材リスト!$A$6:$H$505,3,FALSE))</f>
        <v/>
      </c>
      <c r="W193" s="19" t="str">
        <f>IF(COUNTA(T193:U193)&lt;&gt;2,"",ROUND(VLOOKUP(T193,食材リスト!$A$6:$H$505,4,FALSE)*U193/VLOOKUP(T193,食材リスト!$A$6:$H$505,2,FALSE),1))</f>
        <v/>
      </c>
      <c r="X193" s="30" t="str">
        <f>IF(COUNTA(T193:U193)&lt;&gt;2,"",ROUND(VLOOKUP(T193,食材リスト!$A$6:$H$505,5,FALSE)*U193/VLOOKUP(T193,食材リスト!$A$6:$H$505,2,FALSE),1))</f>
        <v/>
      </c>
      <c r="Y193" s="20" t="str">
        <f>IF(COUNTA(T193:U193)&lt;&gt;2,"",ROUND(VLOOKUP(T193,食材リスト!$A$6:$H$505,6,FALSE)*U193/VLOOKUP(T193,食材リスト!$A$6:$H$505,2,FALSE),1))</f>
        <v/>
      </c>
      <c r="Z193" s="25" t="str">
        <f>IF(COUNTA(T193:U193)&lt;&gt;2,"",ROUND(VLOOKUP(T193,食材リスト!$A$6:$H$505,7,FALSE)*U193/VLOOKUP(T193,食材リスト!$A$6:$H$505,2,FALSE),0))</f>
        <v/>
      </c>
    </row>
    <row r="194" spans="1:26">
      <c r="A194" s="34"/>
      <c r="B194" s="35"/>
      <c r="C194" s="36"/>
      <c r="D194" s="37"/>
      <c r="E194" s="37"/>
      <c r="F194" s="36"/>
      <c r="G194" s="130" t="str">
        <f t="shared" si="7"/>
        <v/>
      </c>
      <c r="H194" t="str">
        <f t="shared" si="8"/>
        <v/>
      </c>
      <c r="I194" t="e">
        <f t="array" ref="I194">IF(ROW(I189)&gt;COUNTA(H$6:H$505),"",INDEX(H:H,SMALL(IF(H$6:H$505&lt;&gt;"",ROW(H$6:H$505),""),ROW(I189))))</f>
        <v>#NUM!</v>
      </c>
      <c r="J194" t="str">
        <f t="shared" si="9"/>
        <v/>
      </c>
      <c r="M194" s="35"/>
      <c r="N194" s="35"/>
      <c r="O194" s="36"/>
      <c r="P194" s="37"/>
      <c r="Q194" s="37"/>
      <c r="R194" s="36"/>
      <c r="T194" s="136"/>
      <c r="U194" s="34"/>
      <c r="V194" s="12" t="str">
        <f>IF(T194="","",VLOOKUP(T194,食材リスト!$A$6:$H$505,3,FALSE))</f>
        <v/>
      </c>
      <c r="W194" s="19" t="str">
        <f>IF(COUNTA(T194:U194)&lt;&gt;2,"",ROUND(VLOOKUP(T194,食材リスト!$A$6:$H$505,4,FALSE)*U194/VLOOKUP(T194,食材リスト!$A$6:$H$505,2,FALSE),1))</f>
        <v/>
      </c>
      <c r="X194" s="30" t="str">
        <f>IF(COUNTA(T194:U194)&lt;&gt;2,"",ROUND(VLOOKUP(T194,食材リスト!$A$6:$H$505,5,FALSE)*U194/VLOOKUP(T194,食材リスト!$A$6:$H$505,2,FALSE),1))</f>
        <v/>
      </c>
      <c r="Y194" s="20" t="str">
        <f>IF(COUNTA(T194:U194)&lt;&gt;2,"",ROUND(VLOOKUP(T194,食材リスト!$A$6:$H$505,6,FALSE)*U194/VLOOKUP(T194,食材リスト!$A$6:$H$505,2,FALSE),1))</f>
        <v/>
      </c>
      <c r="Z194" s="25" t="str">
        <f>IF(COUNTA(T194:U194)&lt;&gt;2,"",ROUND(VLOOKUP(T194,食材リスト!$A$6:$H$505,7,FALSE)*U194/VLOOKUP(T194,食材リスト!$A$6:$H$505,2,FALSE),0))</f>
        <v/>
      </c>
    </row>
    <row r="195" spans="1:26">
      <c r="A195" s="34"/>
      <c r="B195" s="35"/>
      <c r="C195" s="36"/>
      <c r="D195" s="37"/>
      <c r="E195" s="37"/>
      <c r="F195" s="36"/>
      <c r="G195" s="130" t="str">
        <f t="shared" si="7"/>
        <v/>
      </c>
      <c r="H195" t="str">
        <f t="shared" si="8"/>
        <v/>
      </c>
      <c r="I195" t="e">
        <f t="array" ref="I195">IF(ROW(I190)&gt;COUNTA(H$6:H$505),"",INDEX(H:H,SMALL(IF(H$6:H$505&lt;&gt;"",ROW(H$6:H$505),""),ROW(I190))))</f>
        <v>#NUM!</v>
      </c>
      <c r="J195" t="str">
        <f t="shared" si="9"/>
        <v/>
      </c>
      <c r="M195" s="35"/>
      <c r="N195" s="35"/>
      <c r="O195" s="36"/>
      <c r="P195" s="37"/>
      <c r="Q195" s="37"/>
      <c r="R195" s="36"/>
      <c r="T195" s="136"/>
      <c r="U195" s="34"/>
      <c r="V195" s="12" t="str">
        <f>IF(T195="","",VLOOKUP(T195,食材リスト!$A$6:$H$505,3,FALSE))</f>
        <v/>
      </c>
      <c r="W195" s="19" t="str">
        <f>IF(COUNTA(T195:U195)&lt;&gt;2,"",ROUND(VLOOKUP(T195,食材リスト!$A$6:$H$505,4,FALSE)*U195/VLOOKUP(T195,食材リスト!$A$6:$H$505,2,FALSE),1))</f>
        <v/>
      </c>
      <c r="X195" s="30" t="str">
        <f>IF(COUNTA(T195:U195)&lt;&gt;2,"",ROUND(VLOOKUP(T195,食材リスト!$A$6:$H$505,5,FALSE)*U195/VLOOKUP(T195,食材リスト!$A$6:$H$505,2,FALSE),1))</f>
        <v/>
      </c>
      <c r="Y195" s="20" t="str">
        <f>IF(COUNTA(T195:U195)&lt;&gt;2,"",ROUND(VLOOKUP(T195,食材リスト!$A$6:$H$505,6,FALSE)*U195/VLOOKUP(T195,食材リスト!$A$6:$H$505,2,FALSE),1))</f>
        <v/>
      </c>
      <c r="Z195" s="25" t="str">
        <f>IF(COUNTA(T195:U195)&lt;&gt;2,"",ROUND(VLOOKUP(T195,食材リスト!$A$6:$H$505,7,FALSE)*U195/VLOOKUP(T195,食材リスト!$A$6:$H$505,2,FALSE),0))</f>
        <v/>
      </c>
    </row>
    <row r="196" spans="1:26">
      <c r="A196" s="34"/>
      <c r="B196" s="35"/>
      <c r="C196" s="36"/>
      <c r="D196" s="37"/>
      <c r="E196" s="37"/>
      <c r="F196" s="36"/>
      <c r="G196" s="130" t="str">
        <f t="shared" si="7"/>
        <v/>
      </c>
      <c r="H196" t="str">
        <f t="shared" si="8"/>
        <v/>
      </c>
      <c r="I196" t="e">
        <f t="array" ref="I196">IF(ROW(I191)&gt;COUNTA(H$6:H$505),"",INDEX(H:H,SMALL(IF(H$6:H$505&lt;&gt;"",ROW(H$6:H$505),""),ROW(I191))))</f>
        <v>#NUM!</v>
      </c>
      <c r="J196" t="str">
        <f t="shared" si="9"/>
        <v/>
      </c>
      <c r="M196" s="35"/>
      <c r="N196" s="35"/>
      <c r="O196" s="36"/>
      <c r="P196" s="37"/>
      <c r="Q196" s="37"/>
      <c r="R196" s="36"/>
      <c r="T196" s="136"/>
      <c r="U196" s="34"/>
      <c r="V196" s="12" t="str">
        <f>IF(T196="","",VLOOKUP(T196,食材リスト!$A$6:$H$505,3,FALSE))</f>
        <v/>
      </c>
      <c r="W196" s="19" t="str">
        <f>IF(COUNTA(T196:U196)&lt;&gt;2,"",ROUND(VLOOKUP(T196,食材リスト!$A$6:$H$505,4,FALSE)*U196/VLOOKUP(T196,食材リスト!$A$6:$H$505,2,FALSE),1))</f>
        <v/>
      </c>
      <c r="X196" s="30" t="str">
        <f>IF(COUNTA(T196:U196)&lt;&gt;2,"",ROUND(VLOOKUP(T196,食材リスト!$A$6:$H$505,5,FALSE)*U196/VLOOKUP(T196,食材リスト!$A$6:$H$505,2,FALSE),1))</f>
        <v/>
      </c>
      <c r="Y196" s="20" t="str">
        <f>IF(COUNTA(T196:U196)&lt;&gt;2,"",ROUND(VLOOKUP(T196,食材リスト!$A$6:$H$505,6,FALSE)*U196/VLOOKUP(T196,食材リスト!$A$6:$H$505,2,FALSE),1))</f>
        <v/>
      </c>
      <c r="Z196" s="25" t="str">
        <f>IF(COUNTA(T196:U196)&lt;&gt;2,"",ROUND(VLOOKUP(T196,食材リスト!$A$6:$H$505,7,FALSE)*U196/VLOOKUP(T196,食材リスト!$A$6:$H$505,2,FALSE),0))</f>
        <v/>
      </c>
    </row>
    <row r="197" spans="1:26">
      <c r="A197" s="34"/>
      <c r="B197" s="35"/>
      <c r="C197" s="36"/>
      <c r="D197" s="37"/>
      <c r="E197" s="37"/>
      <c r="F197" s="36"/>
      <c r="G197" s="130" t="str">
        <f t="shared" ref="G197:G260" si="10">IF(COUNTA(A197:F197)&lt;&gt;6,"",ROUND(D197*4+E197*9+F197*4,2))</f>
        <v/>
      </c>
      <c r="H197" t="str">
        <f t="shared" si="8"/>
        <v/>
      </c>
      <c r="I197" t="e">
        <f t="array" ref="I197">IF(ROW(I192)&gt;COUNTA(H$6:H$505),"",INDEX(H:H,SMALL(IF(H$6:H$505&lt;&gt;"",ROW(H$6:H$505),""),ROW(I192))))</f>
        <v>#NUM!</v>
      </c>
      <c r="J197" t="str">
        <f t="shared" si="9"/>
        <v/>
      </c>
      <c r="M197" s="35"/>
      <c r="N197" s="35"/>
      <c r="O197" s="36"/>
      <c r="P197" s="37"/>
      <c r="Q197" s="37"/>
      <c r="R197" s="36"/>
      <c r="T197" s="136"/>
      <c r="U197" s="34"/>
      <c r="V197" s="12" t="str">
        <f>IF(T197="","",VLOOKUP(T197,食材リスト!$A$6:$H$505,3,FALSE))</f>
        <v/>
      </c>
      <c r="W197" s="19" t="str">
        <f>IF(COUNTA(T197:U197)&lt;&gt;2,"",ROUND(VLOOKUP(T197,食材リスト!$A$6:$H$505,4,FALSE)*U197/VLOOKUP(T197,食材リスト!$A$6:$H$505,2,FALSE),1))</f>
        <v/>
      </c>
      <c r="X197" s="30" t="str">
        <f>IF(COUNTA(T197:U197)&lt;&gt;2,"",ROUND(VLOOKUP(T197,食材リスト!$A$6:$H$505,5,FALSE)*U197/VLOOKUP(T197,食材リスト!$A$6:$H$505,2,FALSE),1))</f>
        <v/>
      </c>
      <c r="Y197" s="20" t="str">
        <f>IF(COUNTA(T197:U197)&lt;&gt;2,"",ROUND(VLOOKUP(T197,食材リスト!$A$6:$H$505,6,FALSE)*U197/VLOOKUP(T197,食材リスト!$A$6:$H$505,2,FALSE),1))</f>
        <v/>
      </c>
      <c r="Z197" s="25" t="str">
        <f>IF(COUNTA(T197:U197)&lt;&gt;2,"",ROUND(VLOOKUP(T197,食材リスト!$A$6:$H$505,7,FALSE)*U197/VLOOKUP(T197,食材リスト!$A$6:$H$505,2,FALSE),0))</f>
        <v/>
      </c>
    </row>
    <row r="198" spans="1:26">
      <c r="A198" s="34"/>
      <c r="B198" s="35"/>
      <c r="C198" s="36"/>
      <c r="D198" s="37"/>
      <c r="E198" s="37"/>
      <c r="F198" s="36"/>
      <c r="G198" s="130" t="str">
        <f t="shared" si="10"/>
        <v/>
      </c>
      <c r="H198" t="str">
        <f t="shared" ref="H198:H261" si="11">IF(A198="","",A198)</f>
        <v/>
      </c>
      <c r="I198" t="e">
        <f t="array" ref="I198">IF(ROW(I193)&gt;COUNTA(H$6:H$505),"",INDEX(H:H,SMALL(IF(H$6:H$505&lt;&gt;"",ROW(H$6:H$505),""),ROW(I193))))</f>
        <v>#NUM!</v>
      </c>
      <c r="J198" t="str">
        <f t="shared" ref="J198:J261" si="12">IF(ISERROR(I198),"",I198)</f>
        <v/>
      </c>
      <c r="M198" s="35"/>
      <c r="N198" s="35"/>
      <c r="O198" s="36"/>
      <c r="P198" s="37"/>
      <c r="Q198" s="37"/>
      <c r="R198" s="36"/>
      <c r="T198" s="136"/>
      <c r="U198" s="34"/>
      <c r="V198" s="12" t="str">
        <f>IF(T198="","",VLOOKUP(T198,食材リスト!$A$6:$H$505,3,FALSE))</f>
        <v/>
      </c>
      <c r="W198" s="19" t="str">
        <f>IF(COUNTA(T198:U198)&lt;&gt;2,"",ROUND(VLOOKUP(T198,食材リスト!$A$6:$H$505,4,FALSE)*U198/VLOOKUP(T198,食材リスト!$A$6:$H$505,2,FALSE),1))</f>
        <v/>
      </c>
      <c r="X198" s="30" t="str">
        <f>IF(COUNTA(T198:U198)&lt;&gt;2,"",ROUND(VLOOKUP(T198,食材リスト!$A$6:$H$505,5,FALSE)*U198/VLOOKUP(T198,食材リスト!$A$6:$H$505,2,FALSE),1))</f>
        <v/>
      </c>
      <c r="Y198" s="20" t="str">
        <f>IF(COUNTA(T198:U198)&lt;&gt;2,"",ROUND(VLOOKUP(T198,食材リスト!$A$6:$H$505,6,FALSE)*U198/VLOOKUP(T198,食材リスト!$A$6:$H$505,2,FALSE),1))</f>
        <v/>
      </c>
      <c r="Z198" s="25" t="str">
        <f>IF(COUNTA(T198:U198)&lt;&gt;2,"",ROUND(VLOOKUP(T198,食材リスト!$A$6:$H$505,7,FALSE)*U198/VLOOKUP(T198,食材リスト!$A$6:$H$505,2,FALSE),0))</f>
        <v/>
      </c>
    </row>
    <row r="199" spans="1:26">
      <c r="A199" s="34"/>
      <c r="B199" s="35"/>
      <c r="C199" s="36"/>
      <c r="D199" s="37"/>
      <c r="E199" s="37"/>
      <c r="F199" s="36"/>
      <c r="G199" s="130" t="str">
        <f t="shared" si="10"/>
        <v/>
      </c>
      <c r="H199" t="str">
        <f t="shared" si="11"/>
        <v/>
      </c>
      <c r="I199" t="e">
        <f t="array" ref="I199">IF(ROW(I194)&gt;COUNTA(H$6:H$505),"",INDEX(H:H,SMALL(IF(H$6:H$505&lt;&gt;"",ROW(H$6:H$505),""),ROW(I194))))</f>
        <v>#NUM!</v>
      </c>
      <c r="J199" t="str">
        <f t="shared" si="12"/>
        <v/>
      </c>
      <c r="M199" s="35"/>
      <c r="N199" s="35"/>
      <c r="O199" s="36"/>
      <c r="P199" s="37"/>
      <c r="Q199" s="37"/>
      <c r="R199" s="36"/>
      <c r="T199" s="136"/>
      <c r="U199" s="34"/>
      <c r="V199" s="12" t="str">
        <f>IF(T199="","",VLOOKUP(T199,食材リスト!$A$6:$H$505,3,FALSE))</f>
        <v/>
      </c>
      <c r="W199" s="19" t="str">
        <f>IF(COUNTA(T199:U199)&lt;&gt;2,"",ROUND(VLOOKUP(T199,食材リスト!$A$6:$H$505,4,FALSE)*U199/VLOOKUP(T199,食材リスト!$A$6:$H$505,2,FALSE),1))</f>
        <v/>
      </c>
      <c r="X199" s="30" t="str">
        <f>IF(COUNTA(T199:U199)&lt;&gt;2,"",ROUND(VLOOKUP(T199,食材リスト!$A$6:$H$505,5,FALSE)*U199/VLOOKUP(T199,食材リスト!$A$6:$H$505,2,FALSE),1))</f>
        <v/>
      </c>
      <c r="Y199" s="20" t="str">
        <f>IF(COUNTA(T199:U199)&lt;&gt;2,"",ROUND(VLOOKUP(T199,食材リスト!$A$6:$H$505,6,FALSE)*U199/VLOOKUP(T199,食材リスト!$A$6:$H$505,2,FALSE),1))</f>
        <v/>
      </c>
      <c r="Z199" s="25" t="str">
        <f>IF(COUNTA(T199:U199)&lt;&gt;2,"",ROUND(VLOOKUP(T199,食材リスト!$A$6:$H$505,7,FALSE)*U199/VLOOKUP(T199,食材リスト!$A$6:$H$505,2,FALSE),0))</f>
        <v/>
      </c>
    </row>
    <row r="200" spans="1:26">
      <c r="A200" s="34"/>
      <c r="B200" s="35"/>
      <c r="C200" s="36"/>
      <c r="D200" s="37"/>
      <c r="E200" s="37"/>
      <c r="F200" s="36"/>
      <c r="G200" s="130" t="str">
        <f t="shared" si="10"/>
        <v/>
      </c>
      <c r="H200" t="str">
        <f t="shared" si="11"/>
        <v/>
      </c>
      <c r="I200" t="e">
        <f t="array" ref="I200">IF(ROW(I195)&gt;COUNTA(H$6:H$505),"",INDEX(H:H,SMALL(IF(H$6:H$505&lt;&gt;"",ROW(H$6:H$505),""),ROW(I195))))</f>
        <v>#NUM!</v>
      </c>
      <c r="J200" t="str">
        <f t="shared" si="12"/>
        <v/>
      </c>
      <c r="M200" s="35"/>
      <c r="N200" s="35"/>
      <c r="O200" s="36"/>
      <c r="P200" s="37"/>
      <c r="Q200" s="37"/>
      <c r="R200" s="36"/>
      <c r="T200" s="136"/>
      <c r="U200" s="34"/>
      <c r="V200" s="12" t="str">
        <f>IF(T200="","",VLOOKUP(T200,食材リスト!$A$6:$H$505,3,FALSE))</f>
        <v/>
      </c>
      <c r="W200" s="19" t="str">
        <f>IF(COUNTA(T200:U200)&lt;&gt;2,"",ROUND(VLOOKUP(T200,食材リスト!$A$6:$H$505,4,FALSE)*U200/VLOOKUP(T200,食材リスト!$A$6:$H$505,2,FALSE),1))</f>
        <v/>
      </c>
      <c r="X200" s="30" t="str">
        <f>IF(COUNTA(T200:U200)&lt;&gt;2,"",ROUND(VLOOKUP(T200,食材リスト!$A$6:$H$505,5,FALSE)*U200/VLOOKUP(T200,食材リスト!$A$6:$H$505,2,FALSE),1))</f>
        <v/>
      </c>
      <c r="Y200" s="20" t="str">
        <f>IF(COUNTA(T200:U200)&lt;&gt;2,"",ROUND(VLOOKUP(T200,食材リスト!$A$6:$H$505,6,FALSE)*U200/VLOOKUP(T200,食材リスト!$A$6:$H$505,2,FALSE),1))</f>
        <v/>
      </c>
      <c r="Z200" s="25" t="str">
        <f>IF(COUNTA(T200:U200)&lt;&gt;2,"",ROUND(VLOOKUP(T200,食材リスト!$A$6:$H$505,7,FALSE)*U200/VLOOKUP(T200,食材リスト!$A$6:$H$505,2,FALSE),0))</f>
        <v/>
      </c>
    </row>
    <row r="201" spans="1:26">
      <c r="A201" s="34"/>
      <c r="B201" s="35"/>
      <c r="C201" s="36"/>
      <c r="D201" s="37"/>
      <c r="E201" s="37"/>
      <c r="F201" s="36"/>
      <c r="G201" s="130" t="str">
        <f t="shared" si="10"/>
        <v/>
      </c>
      <c r="H201" t="str">
        <f t="shared" si="11"/>
        <v/>
      </c>
      <c r="I201" t="e">
        <f t="array" ref="I201">IF(ROW(I196)&gt;COUNTA(H$6:H$505),"",INDEX(H:H,SMALL(IF(H$6:H$505&lt;&gt;"",ROW(H$6:H$505),""),ROW(I196))))</f>
        <v>#NUM!</v>
      </c>
      <c r="J201" t="str">
        <f t="shared" si="12"/>
        <v/>
      </c>
      <c r="M201" s="35"/>
      <c r="N201" s="35"/>
      <c r="O201" s="36"/>
      <c r="P201" s="37"/>
      <c r="Q201" s="37"/>
      <c r="R201" s="36"/>
      <c r="T201" s="136"/>
      <c r="U201" s="34"/>
      <c r="V201" s="12" t="str">
        <f>IF(T201="","",VLOOKUP(T201,食材リスト!$A$6:$H$505,3,FALSE))</f>
        <v/>
      </c>
      <c r="W201" s="19" t="str">
        <f>IF(COUNTA(T201:U201)&lt;&gt;2,"",ROUND(VLOOKUP(T201,食材リスト!$A$6:$H$505,4,FALSE)*U201/VLOOKUP(T201,食材リスト!$A$6:$H$505,2,FALSE),1))</f>
        <v/>
      </c>
      <c r="X201" s="30" t="str">
        <f>IF(COUNTA(T201:U201)&lt;&gt;2,"",ROUND(VLOOKUP(T201,食材リスト!$A$6:$H$505,5,FALSE)*U201/VLOOKUP(T201,食材リスト!$A$6:$H$505,2,FALSE),1))</f>
        <v/>
      </c>
      <c r="Y201" s="20" t="str">
        <f>IF(COUNTA(T201:U201)&lt;&gt;2,"",ROUND(VLOOKUP(T201,食材リスト!$A$6:$H$505,6,FALSE)*U201/VLOOKUP(T201,食材リスト!$A$6:$H$505,2,FALSE),1))</f>
        <v/>
      </c>
      <c r="Z201" s="25" t="str">
        <f>IF(COUNTA(T201:U201)&lt;&gt;2,"",ROUND(VLOOKUP(T201,食材リスト!$A$6:$H$505,7,FALSE)*U201/VLOOKUP(T201,食材リスト!$A$6:$H$505,2,FALSE),0))</f>
        <v/>
      </c>
    </row>
    <row r="202" spans="1:26">
      <c r="A202" s="34"/>
      <c r="B202" s="35"/>
      <c r="C202" s="36"/>
      <c r="D202" s="37"/>
      <c r="E202" s="37"/>
      <c r="F202" s="36"/>
      <c r="G202" s="130" t="str">
        <f t="shared" si="10"/>
        <v/>
      </c>
      <c r="H202" t="str">
        <f t="shared" si="11"/>
        <v/>
      </c>
      <c r="I202" t="e">
        <f t="array" ref="I202">IF(ROW(I197)&gt;COUNTA(H$6:H$505),"",INDEX(H:H,SMALL(IF(H$6:H$505&lt;&gt;"",ROW(H$6:H$505),""),ROW(I197))))</f>
        <v>#NUM!</v>
      </c>
      <c r="J202" t="str">
        <f t="shared" si="12"/>
        <v/>
      </c>
      <c r="M202" s="35"/>
      <c r="N202" s="35"/>
      <c r="O202" s="36"/>
      <c r="P202" s="37"/>
      <c r="Q202" s="37"/>
      <c r="R202" s="36"/>
      <c r="T202" s="137"/>
      <c r="U202" s="43"/>
      <c r="V202" s="13" t="str">
        <f>IF(T202="","",VLOOKUP(T202,食材リスト!$A$6:$H$505,3,FALSE))</f>
        <v/>
      </c>
      <c r="W202" s="21" t="str">
        <f>IF(COUNTA(T202:U202)&lt;&gt;2,"",ROUND(VLOOKUP(T202,食材リスト!$A$6:$H$505,4,FALSE)*U202/VLOOKUP(T202,食材リスト!$A$6:$H$505,2,FALSE),1))</f>
        <v/>
      </c>
      <c r="X202" s="31" t="str">
        <f>IF(COUNTA(T202:U202)&lt;&gt;2,"",ROUND(VLOOKUP(T202,食材リスト!$A$6:$H$505,5,FALSE)*U202/VLOOKUP(T202,食材リスト!$A$6:$H$505,2,FALSE),1))</f>
        <v/>
      </c>
      <c r="Y202" s="22" t="str">
        <f>IF(COUNTA(T202:U202)&lt;&gt;2,"",ROUND(VLOOKUP(T202,食材リスト!$A$6:$H$505,6,FALSE)*U202/VLOOKUP(T202,食材リスト!$A$6:$H$505,2,FALSE),1))</f>
        <v/>
      </c>
      <c r="Z202" s="26" t="str">
        <f>IF(COUNTA(T202:U202)&lt;&gt;2,"",ROUND(VLOOKUP(T202,食材リスト!$A$6:$H$505,7,FALSE)*U202/VLOOKUP(T202,食材リスト!$A$6:$H$505,2,FALSE),0))</f>
        <v/>
      </c>
    </row>
    <row r="203" spans="1:26">
      <c r="A203" s="34"/>
      <c r="B203" s="35"/>
      <c r="C203" s="36"/>
      <c r="D203" s="37"/>
      <c r="E203" s="37"/>
      <c r="F203" s="36"/>
      <c r="G203" s="130" t="str">
        <f t="shared" si="10"/>
        <v/>
      </c>
      <c r="H203" t="str">
        <f t="shared" si="11"/>
        <v/>
      </c>
      <c r="I203" t="e">
        <f t="array" ref="I203">IF(ROW(I198)&gt;COUNTA(H$6:H$505),"",INDEX(H:H,SMALL(IF(H$6:H$505&lt;&gt;"",ROW(H$6:H$505),""),ROW(I198))))</f>
        <v>#NUM!</v>
      </c>
      <c r="J203" t="str">
        <f t="shared" si="12"/>
        <v/>
      </c>
      <c r="M203" s="35"/>
      <c r="N203" s="35"/>
      <c r="O203" s="36"/>
      <c r="P203" s="37"/>
      <c r="Q203" s="37"/>
      <c r="R203" s="36"/>
      <c r="T203" s="7" t="s">
        <v>85</v>
      </c>
      <c r="V203" s="95"/>
      <c r="W203" s="92" t="s">
        <v>81</v>
      </c>
    </row>
    <row r="204" spans="1:26">
      <c r="A204" s="34"/>
      <c r="B204" s="35"/>
      <c r="C204" s="36"/>
      <c r="D204" s="37"/>
      <c r="E204" s="37"/>
      <c r="F204" s="36"/>
      <c r="G204" s="130" t="str">
        <f t="shared" si="10"/>
        <v/>
      </c>
      <c r="H204" t="str">
        <f t="shared" si="11"/>
        <v/>
      </c>
      <c r="I204" t="e">
        <f t="array" ref="I204">IF(ROW(I199)&gt;COUNTA(H$6:H$505),"",INDEX(H:H,SMALL(IF(H$6:H$505&lt;&gt;"",ROW(H$6:H$505),""),ROW(I199))))</f>
        <v>#NUM!</v>
      </c>
      <c r="J204" t="str">
        <f t="shared" si="12"/>
        <v/>
      </c>
      <c r="M204" s="35"/>
      <c r="N204" s="35"/>
      <c r="O204" s="36"/>
      <c r="P204" s="37"/>
      <c r="Q204" s="37"/>
      <c r="R204" s="36"/>
      <c r="U204" s="1"/>
    </row>
    <row r="205" spans="1:26">
      <c r="A205" s="34"/>
      <c r="B205" s="35"/>
      <c r="C205" s="36"/>
      <c r="D205" s="37"/>
      <c r="E205" s="37"/>
      <c r="F205" s="36"/>
      <c r="G205" s="130" t="str">
        <f t="shared" si="10"/>
        <v/>
      </c>
      <c r="H205" t="str">
        <f t="shared" si="11"/>
        <v/>
      </c>
      <c r="I205" t="e">
        <f t="array" ref="I205">IF(ROW(I200)&gt;COUNTA(H$6:H$505),"",INDEX(H:H,SMALL(IF(H$6:H$505&lt;&gt;"",ROW(H$6:H$505),""),ROW(I200))))</f>
        <v>#NUM!</v>
      </c>
      <c r="J205" t="str">
        <f t="shared" si="12"/>
        <v/>
      </c>
      <c r="M205" s="35"/>
      <c r="N205" s="35"/>
      <c r="O205" s="36"/>
      <c r="P205" s="37"/>
      <c r="Q205" s="37"/>
      <c r="R205" s="36"/>
      <c r="T205" s="85" t="s">
        <v>79</v>
      </c>
      <c r="U205" s="1"/>
      <c r="V205" s="6" t="s">
        <v>24</v>
      </c>
      <c r="W205" s="87" t="s">
        <v>23</v>
      </c>
      <c r="X205" s="88" t="s">
        <v>21</v>
      </c>
      <c r="Y205" s="89" t="s">
        <v>22</v>
      </c>
      <c r="Z205" s="90" t="s">
        <v>25</v>
      </c>
    </row>
    <row r="206" spans="1:26">
      <c r="A206" s="34"/>
      <c r="B206" s="35"/>
      <c r="C206" s="36"/>
      <c r="D206" s="37"/>
      <c r="E206" s="37"/>
      <c r="F206" s="36"/>
      <c r="G206" s="130" t="str">
        <f t="shared" si="10"/>
        <v/>
      </c>
      <c r="H206" t="str">
        <f t="shared" si="11"/>
        <v/>
      </c>
      <c r="I206" t="e">
        <f t="array" ref="I206">IF(ROW(I201)&gt;COUNTA(H$6:H$505),"",INDEX(H:H,SMALL(IF(H$6:H$505&lt;&gt;"",ROW(H$6:H$505),""),ROW(I201))))</f>
        <v>#NUM!</v>
      </c>
      <c r="J206" t="str">
        <f t="shared" si="12"/>
        <v/>
      </c>
      <c r="M206" s="35"/>
      <c r="N206" s="35"/>
      <c r="O206" s="36"/>
      <c r="P206" s="37"/>
      <c r="Q206" s="37"/>
      <c r="R206" s="36"/>
      <c r="T206" s="138" t="str">
        <f>IF(U171="","",U171)</f>
        <v/>
      </c>
      <c r="U206" s="92">
        <v>1</v>
      </c>
      <c r="V206" s="92" t="s">
        <v>81</v>
      </c>
      <c r="W206" s="91" t="str">
        <f>IF(V203="","",IF(SUM(W174:Y202)=0,"",ROUND(SUM(W174:W202)/V203,1)))</f>
        <v/>
      </c>
      <c r="X206" s="94" t="str">
        <f>IF(V203="","",IF(SUM(W174:Y202)=0,"",ROUND(SUM(X174:X202)/V203,1)))</f>
        <v/>
      </c>
      <c r="Y206" s="91" t="str">
        <f>IF(V203="","",IF(SUM(W174:Y202)=0,"",ROUND(SUM(Y174:Y202)/V203,1)))</f>
        <v/>
      </c>
      <c r="Z206" s="93" t="str">
        <f>IF(SUM(W206:Y206)=0,"",ROUND(SUM(Z174:Z202)/V203,0))</f>
        <v/>
      </c>
    </row>
    <row r="207" spans="1:26">
      <c r="A207" s="34"/>
      <c r="B207" s="35"/>
      <c r="C207" s="36"/>
      <c r="D207" s="37"/>
      <c r="E207" s="37"/>
      <c r="F207" s="36"/>
      <c r="G207" s="130" t="str">
        <f t="shared" si="10"/>
        <v/>
      </c>
      <c r="H207" t="str">
        <f t="shared" si="11"/>
        <v/>
      </c>
      <c r="I207" t="e">
        <f t="array" ref="I207">IF(ROW(I202)&gt;COUNTA(H$6:H$505),"",INDEX(H:H,SMALL(IF(H$6:H$505&lt;&gt;"",ROW(H$6:H$505),""),ROW(I202))))</f>
        <v>#NUM!</v>
      </c>
      <c r="J207" t="str">
        <f t="shared" si="12"/>
        <v/>
      </c>
      <c r="M207" s="35"/>
      <c r="N207" s="35"/>
      <c r="O207" s="36"/>
      <c r="P207" s="37"/>
      <c r="Q207" s="37"/>
      <c r="R207" s="36"/>
      <c r="T207" s="7" t="s">
        <v>83</v>
      </c>
    </row>
    <row r="208" spans="1:26">
      <c r="A208" s="34"/>
      <c r="B208" s="35"/>
      <c r="C208" s="36"/>
      <c r="D208" s="37"/>
      <c r="E208" s="37"/>
      <c r="F208" s="36"/>
      <c r="G208" s="130" t="str">
        <f t="shared" si="10"/>
        <v/>
      </c>
      <c r="H208" t="str">
        <f t="shared" si="11"/>
        <v/>
      </c>
      <c r="I208" t="e">
        <f t="array" ref="I208">IF(ROW(I203)&gt;COUNTA(H$6:H$505),"",INDEX(H:H,SMALL(IF(H$6:H$505&lt;&gt;"",ROW(H$6:H$505),""),ROW(I203))))</f>
        <v>#NUM!</v>
      </c>
      <c r="J208" t="str">
        <f t="shared" si="12"/>
        <v/>
      </c>
      <c r="M208" s="35"/>
      <c r="N208" s="35"/>
      <c r="O208" s="36"/>
      <c r="P208" s="37"/>
      <c r="Q208" s="37"/>
      <c r="R208" s="36"/>
    </row>
    <row r="209" spans="1:26">
      <c r="A209" s="34"/>
      <c r="B209" s="35"/>
      <c r="C209" s="36"/>
      <c r="D209" s="37"/>
      <c r="E209" s="37"/>
      <c r="F209" s="36"/>
      <c r="G209" s="130" t="str">
        <f t="shared" si="10"/>
        <v/>
      </c>
      <c r="H209" t="str">
        <f t="shared" si="11"/>
        <v/>
      </c>
      <c r="I209" t="e">
        <f t="array" ref="I209">IF(ROW(I204)&gt;COUNTA(H$6:H$505),"",INDEX(H:H,SMALL(IF(H$6:H$505&lt;&gt;"",ROW(H$6:H$505),""),ROW(I204))))</f>
        <v>#NUM!</v>
      </c>
      <c r="J209" t="str">
        <f t="shared" si="12"/>
        <v/>
      </c>
      <c r="M209" s="35"/>
      <c r="N209" s="35"/>
      <c r="O209" s="36"/>
      <c r="P209" s="37"/>
      <c r="Q209" s="37"/>
      <c r="R209" s="36"/>
    </row>
    <row r="210" spans="1:26">
      <c r="A210" s="34"/>
      <c r="B210" s="35"/>
      <c r="C210" s="36"/>
      <c r="D210" s="37"/>
      <c r="E210" s="37"/>
      <c r="F210" s="36"/>
      <c r="G210" s="130" t="str">
        <f t="shared" si="10"/>
        <v/>
      </c>
      <c r="H210" t="str">
        <f t="shared" si="11"/>
        <v/>
      </c>
      <c r="I210" t="e">
        <f t="array" ref="I210">IF(ROW(I205)&gt;COUNTA(H$6:H$505),"",INDEX(H:H,SMALL(IF(H$6:H$505&lt;&gt;"",ROW(H$6:H$505),""),ROW(I205))))</f>
        <v>#NUM!</v>
      </c>
      <c r="J210" t="str">
        <f t="shared" si="12"/>
        <v/>
      </c>
      <c r="M210" s="35"/>
      <c r="N210" s="35"/>
      <c r="O210" s="36"/>
      <c r="P210" s="37"/>
      <c r="Q210" s="37"/>
      <c r="R210" s="36"/>
    </row>
    <row r="211" spans="1:26">
      <c r="A211" s="34"/>
      <c r="B211" s="35"/>
      <c r="C211" s="36"/>
      <c r="D211" s="37"/>
      <c r="E211" s="37"/>
      <c r="F211" s="36"/>
      <c r="G211" s="130" t="str">
        <f t="shared" si="10"/>
        <v/>
      </c>
      <c r="H211" t="str">
        <f t="shared" si="11"/>
        <v/>
      </c>
      <c r="I211" t="e">
        <f t="array" ref="I211">IF(ROW(I206)&gt;COUNTA(H$6:H$505),"",INDEX(H:H,SMALL(IF(H$6:H$505&lt;&gt;"",ROW(H$6:H$505),""),ROW(I206))))</f>
        <v>#NUM!</v>
      </c>
      <c r="J211" t="str">
        <f t="shared" si="12"/>
        <v/>
      </c>
      <c r="M211" s="35"/>
      <c r="N211" s="35"/>
      <c r="O211" s="36"/>
      <c r="P211" s="37"/>
      <c r="Q211" s="37"/>
      <c r="R211" s="36"/>
      <c r="T211" s="7" t="s">
        <v>82</v>
      </c>
    </row>
    <row r="212" spans="1:26">
      <c r="A212" s="34"/>
      <c r="B212" s="35"/>
      <c r="C212" s="36"/>
      <c r="D212" s="37"/>
      <c r="E212" s="37"/>
      <c r="F212" s="36"/>
      <c r="G212" s="130" t="str">
        <f t="shared" si="10"/>
        <v/>
      </c>
      <c r="H212" t="str">
        <f t="shared" si="11"/>
        <v/>
      </c>
      <c r="I212" t="e">
        <f t="array" ref="I212">IF(ROW(I207)&gt;COUNTA(H$6:H$505),"",INDEX(H:H,SMALL(IF(H$6:H$505&lt;&gt;"",ROW(H$6:H$505),""),ROW(I207))))</f>
        <v>#NUM!</v>
      </c>
      <c r="J212" t="str">
        <f t="shared" si="12"/>
        <v/>
      </c>
      <c r="M212" s="35"/>
      <c r="N212" s="35"/>
      <c r="O212" s="36"/>
      <c r="P212" s="37"/>
      <c r="Q212" s="37"/>
      <c r="R212" s="36"/>
      <c r="T212" s="150" t="s">
        <v>80</v>
      </c>
      <c r="U212" s="146"/>
      <c r="V212" s="147"/>
      <c r="W212" s="143" t="s">
        <v>42</v>
      </c>
      <c r="X212" s="144"/>
      <c r="Y212" s="144"/>
      <c r="Z212" s="145"/>
    </row>
    <row r="213" spans="1:26">
      <c r="A213" s="34"/>
      <c r="B213" s="35"/>
      <c r="C213" s="36"/>
      <c r="D213" s="37"/>
      <c r="E213" s="37"/>
      <c r="F213" s="36"/>
      <c r="G213" s="130" t="str">
        <f t="shared" si="10"/>
        <v/>
      </c>
      <c r="H213" t="str">
        <f t="shared" si="11"/>
        <v/>
      </c>
      <c r="I213" t="e">
        <f t="array" ref="I213">IF(ROW(I208)&gt;COUNTA(H$6:H$505),"",INDEX(H:H,SMALL(IF(H$6:H$505&lt;&gt;"",ROW(H$6:H$505),""),ROW(I208))))</f>
        <v>#NUM!</v>
      </c>
      <c r="J213" t="str">
        <f t="shared" si="12"/>
        <v/>
      </c>
      <c r="M213" s="35"/>
      <c r="N213" s="35"/>
      <c r="O213" s="36"/>
      <c r="P213" s="37"/>
      <c r="Q213" s="37"/>
      <c r="R213" s="36"/>
      <c r="T213" s="151"/>
      <c r="U213" s="148"/>
      <c r="V213" s="149"/>
      <c r="W213" s="76" t="str">
        <f>IF(SUM(W215:Y243)=0,"",SUM(W215:W243)&amp;"g "&amp;"("&amp;ROUND(SUM(W215:W243)*100/(SUM(W215:W243)+SUM(X215:X243)+SUM(Y215:Y243)),0)&amp;"%)")</f>
        <v/>
      </c>
      <c r="X213" s="77" t="str">
        <f>IF(SUM(W215:Y243)=0,"",SUM(X215:X243)&amp;"g "&amp;"("&amp;ROUND(SUM(X215:X243)*100/(SUM(W215:W243)+SUM(X215:X243)+SUM(Y215:Y243)),0)&amp;"%)")</f>
        <v/>
      </c>
      <c r="Y213" s="78" t="str">
        <f>IF(SUM(W215:Y243)=0,"",SUM(Y215:Y243)&amp;"g "&amp;"("&amp;ROUND(SUM(Y215:Y243)*100/(SUM(W215:W243)+SUM(X215:X243)+SUM(Y215:Y243)),0)&amp;"%)")</f>
        <v/>
      </c>
      <c r="Z213" s="79" t="str">
        <f>IF(SUM(W215:Y243)=0,"",SUM(Z215:Z243))</f>
        <v/>
      </c>
    </row>
    <row r="214" spans="1:26">
      <c r="A214" s="34"/>
      <c r="B214" s="35"/>
      <c r="C214" s="36"/>
      <c r="D214" s="37"/>
      <c r="E214" s="37"/>
      <c r="F214" s="36"/>
      <c r="G214" s="130" t="str">
        <f t="shared" si="10"/>
        <v/>
      </c>
      <c r="H214" t="str">
        <f t="shared" si="11"/>
        <v/>
      </c>
      <c r="I214" t="e">
        <f t="array" ref="I214">IF(ROW(I209)&gt;COUNTA(H$6:H$505),"",INDEX(H:H,SMALL(IF(H$6:H$505&lt;&gt;"",ROW(H$6:H$505),""),ROW(I209))))</f>
        <v>#NUM!</v>
      </c>
      <c r="J214" t="str">
        <f t="shared" si="12"/>
        <v/>
      </c>
      <c r="M214" s="35"/>
      <c r="N214" s="35"/>
      <c r="O214" s="36"/>
      <c r="P214" s="37"/>
      <c r="Q214" s="37"/>
      <c r="R214" s="36"/>
      <c r="T214" s="139" t="s">
        <v>30</v>
      </c>
      <c r="U214" s="2" t="s">
        <v>35</v>
      </c>
      <c r="V214" s="6" t="s">
        <v>24</v>
      </c>
      <c r="W214" s="83" t="s">
        <v>86</v>
      </c>
      <c r="X214" s="28" t="s">
        <v>87</v>
      </c>
      <c r="Y214" s="84" t="s">
        <v>88</v>
      </c>
      <c r="Z214" s="6" t="s">
        <v>25</v>
      </c>
    </row>
    <row r="215" spans="1:26">
      <c r="A215" s="34"/>
      <c r="B215" s="35"/>
      <c r="C215" s="36"/>
      <c r="D215" s="37"/>
      <c r="E215" s="37"/>
      <c r="F215" s="36"/>
      <c r="G215" s="130" t="str">
        <f t="shared" si="10"/>
        <v/>
      </c>
      <c r="H215" t="str">
        <f t="shared" si="11"/>
        <v/>
      </c>
      <c r="I215" t="e">
        <f t="array" ref="I215">IF(ROW(I210)&gt;COUNTA(H$6:H$505),"",INDEX(H:H,SMALL(IF(H$6:H$505&lt;&gt;"",ROW(H$6:H$505),""),ROW(I210))))</f>
        <v>#NUM!</v>
      </c>
      <c r="J215" t="str">
        <f t="shared" si="12"/>
        <v/>
      </c>
      <c r="M215" s="35"/>
      <c r="N215" s="35"/>
      <c r="O215" s="36"/>
      <c r="P215" s="37"/>
      <c r="Q215" s="37"/>
      <c r="R215" s="36"/>
      <c r="T215" s="136"/>
      <c r="U215" s="49"/>
      <c r="V215" s="23" t="str">
        <f>IF(T215="","",VLOOKUP(T215,食材リスト!$A$6:$H$505,3,FALSE))</f>
        <v/>
      </c>
      <c r="W215" s="17" t="str">
        <f>IF(COUNTA(T215:U215)&lt;&gt;2,"",ROUND(VLOOKUP(T215,食材リスト!$A$6:$H$505,4,FALSE)*U215/VLOOKUP(T215,食材リスト!$A$6:$H$505,2,FALSE),1))</f>
        <v/>
      </c>
      <c r="X215" s="29" t="str">
        <f>IF(COUNTA(T215:U215)&lt;&gt;2,"",ROUND(VLOOKUP(T215,食材リスト!$A$6:$H$505,5,FALSE)*U215/VLOOKUP(T215,食材リスト!$A$6:$H$505,2,FALSE),1))</f>
        <v/>
      </c>
      <c r="Y215" s="18" t="str">
        <f>IF(COUNTA(T215:U215)&lt;&gt;2,"",ROUND(VLOOKUP(T215,食材リスト!$A$6:$H$505,6,FALSE)*U215/VLOOKUP(T215,食材リスト!$A$6:$H$505,2,FALSE),1))</f>
        <v/>
      </c>
      <c r="Z215" s="24" t="str">
        <f>IF(COUNTA(T215:U215)&lt;&gt;2,"",ROUND(VLOOKUP(T215,食材リスト!$A$6:$H$505,7,FALSE)*U215/VLOOKUP(T215,食材リスト!$A$6:$H$505,2,FALSE),0))</f>
        <v/>
      </c>
    </row>
    <row r="216" spans="1:26">
      <c r="A216" s="34"/>
      <c r="B216" s="35"/>
      <c r="C216" s="36"/>
      <c r="D216" s="37"/>
      <c r="E216" s="37"/>
      <c r="F216" s="36"/>
      <c r="G216" s="130" t="str">
        <f t="shared" si="10"/>
        <v/>
      </c>
      <c r="H216" t="str">
        <f t="shared" si="11"/>
        <v/>
      </c>
      <c r="I216" t="e">
        <f t="array" ref="I216">IF(ROW(I211)&gt;COUNTA(H$6:H$505),"",INDEX(H:H,SMALL(IF(H$6:H$505&lt;&gt;"",ROW(H$6:H$505),""),ROW(I211))))</f>
        <v>#NUM!</v>
      </c>
      <c r="J216" t="str">
        <f t="shared" si="12"/>
        <v/>
      </c>
      <c r="M216" s="35"/>
      <c r="N216" s="35"/>
      <c r="O216" s="36"/>
      <c r="P216" s="37"/>
      <c r="Q216" s="37"/>
      <c r="R216" s="36"/>
      <c r="T216" s="136"/>
      <c r="U216" s="34"/>
      <c r="V216" s="12" t="str">
        <f>IF(T216="","",VLOOKUP(T216,食材リスト!$A$6:$H$505,3,FALSE))</f>
        <v/>
      </c>
      <c r="W216" s="19" t="str">
        <f>IF(COUNTA(T216:U216)&lt;&gt;2,"",ROUND(VLOOKUP(T216,食材リスト!$A$6:$H$505,4,FALSE)*U216/VLOOKUP(T216,食材リスト!$A$6:$H$505,2,FALSE),1))</f>
        <v/>
      </c>
      <c r="X216" s="30" t="str">
        <f>IF(COUNTA(T216:U216)&lt;&gt;2,"",ROUND(VLOOKUP(T216,食材リスト!$A$6:$H$505,5,FALSE)*U216/VLOOKUP(T216,食材リスト!$A$6:$H$505,2,FALSE),1))</f>
        <v/>
      </c>
      <c r="Y216" s="20" t="str">
        <f>IF(COUNTA(T216:U216)&lt;&gt;2,"",ROUND(VLOOKUP(T216,食材リスト!$A$6:$H$505,6,FALSE)*U216/VLOOKUP(T216,食材リスト!$A$6:$H$505,2,FALSE),1))</f>
        <v/>
      </c>
      <c r="Z216" s="25" t="str">
        <f>IF(COUNTA(T216:U216)&lt;&gt;2,"",ROUND(VLOOKUP(T216,食材リスト!$A$6:$H$505,7,FALSE)*U216/VLOOKUP(T216,食材リスト!$A$6:$H$505,2,FALSE),0))</f>
        <v/>
      </c>
    </row>
    <row r="217" spans="1:26">
      <c r="A217" s="34"/>
      <c r="B217" s="35"/>
      <c r="C217" s="36"/>
      <c r="D217" s="37"/>
      <c r="E217" s="37"/>
      <c r="F217" s="36"/>
      <c r="G217" s="130" t="str">
        <f t="shared" si="10"/>
        <v/>
      </c>
      <c r="H217" t="str">
        <f t="shared" si="11"/>
        <v/>
      </c>
      <c r="I217" t="e">
        <f t="array" ref="I217">IF(ROW(I212)&gt;COUNTA(H$6:H$505),"",INDEX(H:H,SMALL(IF(H$6:H$505&lt;&gt;"",ROW(H$6:H$505),""),ROW(I212))))</f>
        <v>#NUM!</v>
      </c>
      <c r="J217" t="str">
        <f t="shared" si="12"/>
        <v/>
      </c>
      <c r="M217" s="35"/>
      <c r="N217" s="35"/>
      <c r="O217" s="36"/>
      <c r="P217" s="37"/>
      <c r="Q217" s="37"/>
      <c r="R217" s="36"/>
      <c r="T217" s="136"/>
      <c r="U217" s="34"/>
      <c r="V217" s="12" t="str">
        <f>IF(T217="","",VLOOKUP(T217,食材リスト!$A$6:$H$505,3,FALSE))</f>
        <v/>
      </c>
      <c r="W217" s="19" t="str">
        <f>IF(COUNTA(T217:U217)&lt;&gt;2,"",ROUND(VLOOKUP(T217,食材リスト!$A$6:$H$505,4,FALSE)*U217/VLOOKUP(T217,食材リスト!$A$6:$H$505,2,FALSE),1))</f>
        <v/>
      </c>
      <c r="X217" s="30" t="str">
        <f>IF(COUNTA(T217:U217)&lt;&gt;2,"",ROUND(VLOOKUP(T217,食材リスト!$A$6:$H$505,5,FALSE)*U217/VLOOKUP(T217,食材リスト!$A$6:$H$505,2,FALSE),1))</f>
        <v/>
      </c>
      <c r="Y217" s="20" t="str">
        <f>IF(COUNTA(T217:U217)&lt;&gt;2,"",ROUND(VLOOKUP(T217,食材リスト!$A$6:$H$505,6,FALSE)*U217/VLOOKUP(T217,食材リスト!$A$6:$H$505,2,FALSE),1))</f>
        <v/>
      </c>
      <c r="Z217" s="25" t="str">
        <f>IF(COUNTA(T217:U217)&lt;&gt;2,"",ROUND(VLOOKUP(T217,食材リスト!$A$6:$H$505,7,FALSE)*U217/VLOOKUP(T217,食材リスト!$A$6:$H$505,2,FALSE),0))</f>
        <v/>
      </c>
    </row>
    <row r="218" spans="1:26">
      <c r="A218" s="34"/>
      <c r="B218" s="35"/>
      <c r="C218" s="36"/>
      <c r="D218" s="37"/>
      <c r="E218" s="37"/>
      <c r="F218" s="36"/>
      <c r="G218" s="130" t="str">
        <f t="shared" si="10"/>
        <v/>
      </c>
      <c r="H218" t="str">
        <f t="shared" si="11"/>
        <v/>
      </c>
      <c r="I218" t="e">
        <f t="array" ref="I218">IF(ROW(I213)&gt;COUNTA(H$6:H$505),"",INDEX(H:H,SMALL(IF(H$6:H$505&lt;&gt;"",ROW(H$6:H$505),""),ROW(I213))))</f>
        <v>#NUM!</v>
      </c>
      <c r="J218" t="str">
        <f t="shared" si="12"/>
        <v/>
      </c>
      <c r="M218" s="35"/>
      <c r="N218" s="35"/>
      <c r="O218" s="36"/>
      <c r="P218" s="37"/>
      <c r="Q218" s="37"/>
      <c r="R218" s="36"/>
      <c r="T218" s="136"/>
      <c r="U218" s="34"/>
      <c r="V218" s="12" t="str">
        <f>IF(T218="","",VLOOKUP(T218,食材リスト!$A$6:$H$505,3,FALSE))</f>
        <v/>
      </c>
      <c r="W218" s="19" t="str">
        <f>IF(COUNTA(T218:U218)&lt;&gt;2,"",ROUND(VLOOKUP(T218,食材リスト!$A$6:$H$505,4,FALSE)*U218/VLOOKUP(T218,食材リスト!$A$6:$H$505,2,FALSE),1))</f>
        <v/>
      </c>
      <c r="X218" s="30" t="str">
        <f>IF(COUNTA(T218:U218)&lt;&gt;2,"",ROUND(VLOOKUP(T218,食材リスト!$A$6:$H$505,5,FALSE)*U218/VLOOKUP(T218,食材リスト!$A$6:$H$505,2,FALSE),1))</f>
        <v/>
      </c>
      <c r="Y218" s="20" t="str">
        <f>IF(COUNTA(T218:U218)&lt;&gt;2,"",ROUND(VLOOKUP(T218,食材リスト!$A$6:$H$505,6,FALSE)*U218/VLOOKUP(T218,食材リスト!$A$6:$H$505,2,FALSE),1))</f>
        <v/>
      </c>
      <c r="Z218" s="25" t="str">
        <f>IF(COUNTA(T218:U218)&lt;&gt;2,"",ROUND(VLOOKUP(T218,食材リスト!$A$6:$H$505,7,FALSE)*U218/VLOOKUP(T218,食材リスト!$A$6:$H$505,2,FALSE),0))</f>
        <v/>
      </c>
    </row>
    <row r="219" spans="1:26">
      <c r="A219" s="34"/>
      <c r="B219" s="35"/>
      <c r="C219" s="36"/>
      <c r="D219" s="37"/>
      <c r="E219" s="37"/>
      <c r="F219" s="36"/>
      <c r="G219" s="130" t="str">
        <f t="shared" si="10"/>
        <v/>
      </c>
      <c r="H219" t="str">
        <f t="shared" si="11"/>
        <v/>
      </c>
      <c r="I219" t="e">
        <f t="array" ref="I219">IF(ROW(I214)&gt;COUNTA(H$6:H$505),"",INDEX(H:H,SMALL(IF(H$6:H$505&lt;&gt;"",ROW(H$6:H$505),""),ROW(I214))))</f>
        <v>#NUM!</v>
      </c>
      <c r="J219" t="str">
        <f t="shared" si="12"/>
        <v/>
      </c>
      <c r="M219" s="35"/>
      <c r="N219" s="35"/>
      <c r="O219" s="36"/>
      <c r="P219" s="37"/>
      <c r="Q219" s="37"/>
      <c r="R219" s="36"/>
      <c r="T219" s="136"/>
      <c r="U219" s="34"/>
      <c r="V219" s="12" t="str">
        <f>IF(T219="","",VLOOKUP(T219,食材リスト!$A$6:$H$505,3,FALSE))</f>
        <v/>
      </c>
      <c r="W219" s="19" t="str">
        <f>IF(COUNTA(T219:U219)&lt;&gt;2,"",ROUND(VLOOKUP(T219,食材リスト!$A$6:$H$505,4,FALSE)*U219/VLOOKUP(T219,食材リスト!$A$6:$H$505,2,FALSE),1))</f>
        <v/>
      </c>
      <c r="X219" s="30" t="str">
        <f>IF(COUNTA(T219:U219)&lt;&gt;2,"",ROUND(VLOOKUP(T219,食材リスト!$A$6:$H$505,5,FALSE)*U219/VLOOKUP(T219,食材リスト!$A$6:$H$505,2,FALSE),1))</f>
        <v/>
      </c>
      <c r="Y219" s="20" t="str">
        <f>IF(COUNTA(T219:U219)&lt;&gt;2,"",ROUND(VLOOKUP(T219,食材リスト!$A$6:$H$505,6,FALSE)*U219/VLOOKUP(T219,食材リスト!$A$6:$H$505,2,FALSE),1))</f>
        <v/>
      </c>
      <c r="Z219" s="25" t="str">
        <f>IF(COUNTA(T219:U219)&lt;&gt;2,"",ROUND(VLOOKUP(T219,食材リスト!$A$6:$H$505,7,FALSE)*U219/VLOOKUP(T219,食材リスト!$A$6:$H$505,2,FALSE),0))</f>
        <v/>
      </c>
    </row>
    <row r="220" spans="1:26">
      <c r="A220" s="34"/>
      <c r="B220" s="35"/>
      <c r="C220" s="36"/>
      <c r="D220" s="37"/>
      <c r="E220" s="37"/>
      <c r="F220" s="36"/>
      <c r="G220" s="130" t="str">
        <f t="shared" si="10"/>
        <v/>
      </c>
      <c r="H220" t="str">
        <f t="shared" si="11"/>
        <v/>
      </c>
      <c r="I220" t="e">
        <f t="array" ref="I220">IF(ROW(I215)&gt;COUNTA(H$6:H$505),"",INDEX(H:H,SMALL(IF(H$6:H$505&lt;&gt;"",ROW(H$6:H$505),""),ROW(I215))))</f>
        <v>#NUM!</v>
      </c>
      <c r="J220" t="str">
        <f t="shared" si="12"/>
        <v/>
      </c>
      <c r="M220" s="35"/>
      <c r="N220" s="35"/>
      <c r="O220" s="36"/>
      <c r="P220" s="37"/>
      <c r="Q220" s="37"/>
      <c r="R220" s="36"/>
      <c r="T220" s="136"/>
      <c r="U220" s="34"/>
      <c r="V220" s="12" t="str">
        <f>IF(T220="","",VLOOKUP(T220,食材リスト!$A$6:$H$505,3,FALSE))</f>
        <v/>
      </c>
      <c r="W220" s="19" t="str">
        <f>IF(COUNTA(T220:U220)&lt;&gt;2,"",ROUND(VLOOKUP(T220,食材リスト!$A$6:$H$505,4,FALSE)*U220/VLOOKUP(T220,食材リスト!$A$6:$H$505,2,FALSE),1))</f>
        <v/>
      </c>
      <c r="X220" s="30" t="str">
        <f>IF(COUNTA(T220:U220)&lt;&gt;2,"",ROUND(VLOOKUP(T220,食材リスト!$A$6:$H$505,5,FALSE)*U220/VLOOKUP(T220,食材リスト!$A$6:$H$505,2,FALSE),1))</f>
        <v/>
      </c>
      <c r="Y220" s="20" t="str">
        <f>IF(COUNTA(T220:U220)&lt;&gt;2,"",ROUND(VLOOKUP(T220,食材リスト!$A$6:$H$505,6,FALSE)*U220/VLOOKUP(T220,食材リスト!$A$6:$H$505,2,FALSE),1))</f>
        <v/>
      </c>
      <c r="Z220" s="25" t="str">
        <f>IF(COUNTA(T220:U220)&lt;&gt;2,"",ROUND(VLOOKUP(T220,食材リスト!$A$6:$H$505,7,FALSE)*U220/VLOOKUP(T220,食材リスト!$A$6:$H$505,2,FALSE),0))</f>
        <v/>
      </c>
    </row>
    <row r="221" spans="1:26">
      <c r="A221" s="34"/>
      <c r="B221" s="35"/>
      <c r="C221" s="36"/>
      <c r="D221" s="37"/>
      <c r="E221" s="37"/>
      <c r="F221" s="36"/>
      <c r="G221" s="130" t="str">
        <f t="shared" si="10"/>
        <v/>
      </c>
      <c r="H221" t="str">
        <f t="shared" si="11"/>
        <v/>
      </c>
      <c r="I221" t="e">
        <f t="array" ref="I221">IF(ROW(I216)&gt;COUNTA(H$6:H$505),"",INDEX(H:H,SMALL(IF(H$6:H$505&lt;&gt;"",ROW(H$6:H$505),""),ROW(I216))))</f>
        <v>#NUM!</v>
      </c>
      <c r="J221" t="str">
        <f t="shared" si="12"/>
        <v/>
      </c>
      <c r="M221" s="35"/>
      <c r="N221" s="35"/>
      <c r="O221" s="36"/>
      <c r="P221" s="37"/>
      <c r="Q221" s="37"/>
      <c r="R221" s="36"/>
      <c r="T221" s="136"/>
      <c r="U221" s="34"/>
      <c r="V221" s="12" t="str">
        <f>IF(T221="","",VLOOKUP(T221,食材リスト!$A$6:$H$505,3,FALSE))</f>
        <v/>
      </c>
      <c r="W221" s="19" t="str">
        <f>IF(COUNTA(T221:U221)&lt;&gt;2,"",ROUND(VLOOKUP(T221,食材リスト!$A$6:$H$505,4,FALSE)*U221/VLOOKUP(T221,食材リスト!$A$6:$H$505,2,FALSE),1))</f>
        <v/>
      </c>
      <c r="X221" s="30" t="str">
        <f>IF(COUNTA(T221:U221)&lt;&gt;2,"",ROUND(VLOOKUP(T221,食材リスト!$A$6:$H$505,5,FALSE)*U221/VLOOKUP(T221,食材リスト!$A$6:$H$505,2,FALSE),1))</f>
        <v/>
      </c>
      <c r="Y221" s="20" t="str">
        <f>IF(COUNTA(T221:U221)&lt;&gt;2,"",ROUND(VLOOKUP(T221,食材リスト!$A$6:$H$505,6,FALSE)*U221/VLOOKUP(T221,食材リスト!$A$6:$H$505,2,FALSE),1))</f>
        <v/>
      </c>
      <c r="Z221" s="25" t="str">
        <f>IF(COUNTA(T221:U221)&lt;&gt;2,"",ROUND(VLOOKUP(T221,食材リスト!$A$6:$H$505,7,FALSE)*U221/VLOOKUP(T221,食材リスト!$A$6:$H$505,2,FALSE),0))</f>
        <v/>
      </c>
    </row>
    <row r="222" spans="1:26">
      <c r="A222" s="34"/>
      <c r="B222" s="35"/>
      <c r="C222" s="36"/>
      <c r="D222" s="37"/>
      <c r="E222" s="37"/>
      <c r="F222" s="36"/>
      <c r="G222" s="130" t="str">
        <f t="shared" si="10"/>
        <v/>
      </c>
      <c r="H222" t="str">
        <f t="shared" si="11"/>
        <v/>
      </c>
      <c r="I222" t="e">
        <f t="array" ref="I222">IF(ROW(I217)&gt;COUNTA(H$6:H$505),"",INDEX(H:H,SMALL(IF(H$6:H$505&lt;&gt;"",ROW(H$6:H$505),""),ROW(I217))))</f>
        <v>#NUM!</v>
      </c>
      <c r="J222" t="str">
        <f t="shared" si="12"/>
        <v/>
      </c>
      <c r="M222" s="35"/>
      <c r="N222" s="35"/>
      <c r="O222" s="36"/>
      <c r="P222" s="37"/>
      <c r="Q222" s="37"/>
      <c r="R222" s="36"/>
      <c r="T222" s="136"/>
      <c r="U222" s="34"/>
      <c r="V222" s="12" t="str">
        <f>IF(T222="","",VLOOKUP(T222,食材リスト!$A$6:$H$505,3,FALSE))</f>
        <v/>
      </c>
      <c r="W222" s="19" t="str">
        <f>IF(COUNTA(T222:U222)&lt;&gt;2,"",ROUND(VLOOKUP(T222,食材リスト!$A$6:$H$505,4,FALSE)*U222/VLOOKUP(T222,食材リスト!$A$6:$H$505,2,FALSE),1))</f>
        <v/>
      </c>
      <c r="X222" s="30" t="str">
        <f>IF(COUNTA(T222:U222)&lt;&gt;2,"",ROUND(VLOOKUP(T222,食材リスト!$A$6:$H$505,5,FALSE)*U222/VLOOKUP(T222,食材リスト!$A$6:$H$505,2,FALSE),1))</f>
        <v/>
      </c>
      <c r="Y222" s="20" t="str">
        <f>IF(COUNTA(T222:U222)&lt;&gt;2,"",ROUND(VLOOKUP(T222,食材リスト!$A$6:$H$505,6,FALSE)*U222/VLOOKUP(T222,食材リスト!$A$6:$H$505,2,FALSE),1))</f>
        <v/>
      </c>
      <c r="Z222" s="25" t="str">
        <f>IF(COUNTA(T222:U222)&lt;&gt;2,"",ROUND(VLOOKUP(T222,食材リスト!$A$6:$H$505,7,FALSE)*U222/VLOOKUP(T222,食材リスト!$A$6:$H$505,2,FALSE),0))</f>
        <v/>
      </c>
    </row>
    <row r="223" spans="1:26">
      <c r="A223" s="34"/>
      <c r="B223" s="35"/>
      <c r="C223" s="36"/>
      <c r="D223" s="37"/>
      <c r="E223" s="37"/>
      <c r="F223" s="36"/>
      <c r="G223" s="130" t="str">
        <f t="shared" si="10"/>
        <v/>
      </c>
      <c r="H223" t="str">
        <f t="shared" si="11"/>
        <v/>
      </c>
      <c r="I223" t="e">
        <f t="array" ref="I223">IF(ROW(I218)&gt;COUNTA(H$6:H$505),"",INDEX(H:H,SMALL(IF(H$6:H$505&lt;&gt;"",ROW(H$6:H$505),""),ROW(I218))))</f>
        <v>#NUM!</v>
      </c>
      <c r="J223" t="str">
        <f t="shared" si="12"/>
        <v/>
      </c>
      <c r="M223" s="35"/>
      <c r="N223" s="35"/>
      <c r="O223" s="36"/>
      <c r="P223" s="37"/>
      <c r="Q223" s="37"/>
      <c r="R223" s="36"/>
      <c r="T223" s="136"/>
      <c r="U223" s="34"/>
      <c r="V223" s="12" t="str">
        <f>IF(T223="","",VLOOKUP(T223,食材リスト!$A$6:$H$505,3,FALSE))</f>
        <v/>
      </c>
      <c r="W223" s="19" t="str">
        <f>IF(COUNTA(T223:U223)&lt;&gt;2,"",ROUND(VLOOKUP(T223,食材リスト!$A$6:$H$505,4,FALSE)*U223/VLOOKUP(T223,食材リスト!$A$6:$H$505,2,FALSE),1))</f>
        <v/>
      </c>
      <c r="X223" s="30" t="str">
        <f>IF(COUNTA(T223:U223)&lt;&gt;2,"",ROUND(VLOOKUP(T223,食材リスト!$A$6:$H$505,5,FALSE)*U223/VLOOKUP(T223,食材リスト!$A$6:$H$505,2,FALSE),1))</f>
        <v/>
      </c>
      <c r="Y223" s="20" t="str">
        <f>IF(COUNTA(T223:U223)&lt;&gt;2,"",ROUND(VLOOKUP(T223,食材リスト!$A$6:$H$505,6,FALSE)*U223/VLOOKUP(T223,食材リスト!$A$6:$H$505,2,FALSE),1))</f>
        <v/>
      </c>
      <c r="Z223" s="25" t="str">
        <f>IF(COUNTA(T223:U223)&lt;&gt;2,"",ROUND(VLOOKUP(T223,食材リスト!$A$6:$H$505,7,FALSE)*U223/VLOOKUP(T223,食材リスト!$A$6:$H$505,2,FALSE),0))</f>
        <v/>
      </c>
    </row>
    <row r="224" spans="1:26">
      <c r="A224" s="34"/>
      <c r="B224" s="35"/>
      <c r="C224" s="36"/>
      <c r="D224" s="37"/>
      <c r="E224" s="37"/>
      <c r="F224" s="36"/>
      <c r="G224" s="130" t="str">
        <f t="shared" si="10"/>
        <v/>
      </c>
      <c r="H224" t="str">
        <f t="shared" si="11"/>
        <v/>
      </c>
      <c r="I224" t="e">
        <f t="array" ref="I224">IF(ROW(I219)&gt;COUNTA(H$6:H$505),"",INDEX(H:H,SMALL(IF(H$6:H$505&lt;&gt;"",ROW(H$6:H$505),""),ROW(I219))))</f>
        <v>#NUM!</v>
      </c>
      <c r="J224" t="str">
        <f t="shared" si="12"/>
        <v/>
      </c>
      <c r="M224" s="35"/>
      <c r="N224" s="35"/>
      <c r="O224" s="36"/>
      <c r="P224" s="37"/>
      <c r="Q224" s="37"/>
      <c r="R224" s="36"/>
      <c r="T224" s="136"/>
      <c r="U224" s="34"/>
      <c r="V224" s="12" t="str">
        <f>IF(T224="","",VLOOKUP(T224,食材リスト!$A$6:$H$505,3,FALSE))</f>
        <v/>
      </c>
      <c r="W224" s="19" t="str">
        <f>IF(COUNTA(T224:U224)&lt;&gt;2,"",ROUND(VLOOKUP(T224,食材リスト!$A$6:$H$505,4,FALSE)*U224/VLOOKUP(T224,食材リスト!$A$6:$H$505,2,FALSE),1))</f>
        <v/>
      </c>
      <c r="X224" s="30" t="str">
        <f>IF(COUNTA(T224:U224)&lt;&gt;2,"",ROUND(VLOOKUP(T224,食材リスト!$A$6:$H$505,5,FALSE)*U224/VLOOKUP(T224,食材リスト!$A$6:$H$505,2,FALSE),1))</f>
        <v/>
      </c>
      <c r="Y224" s="20" t="str">
        <f>IF(COUNTA(T224:U224)&lt;&gt;2,"",ROUND(VLOOKUP(T224,食材リスト!$A$6:$H$505,6,FALSE)*U224/VLOOKUP(T224,食材リスト!$A$6:$H$505,2,FALSE),1))</f>
        <v/>
      </c>
      <c r="Z224" s="25" t="str">
        <f>IF(COUNTA(T224:U224)&lt;&gt;2,"",ROUND(VLOOKUP(T224,食材リスト!$A$6:$H$505,7,FALSE)*U224/VLOOKUP(T224,食材リスト!$A$6:$H$505,2,FALSE),0))</f>
        <v/>
      </c>
    </row>
    <row r="225" spans="1:26">
      <c r="A225" s="34"/>
      <c r="B225" s="35"/>
      <c r="C225" s="36"/>
      <c r="D225" s="37"/>
      <c r="E225" s="37"/>
      <c r="F225" s="36"/>
      <c r="G225" s="130" t="str">
        <f t="shared" si="10"/>
        <v/>
      </c>
      <c r="H225" t="str">
        <f t="shared" si="11"/>
        <v/>
      </c>
      <c r="I225" t="e">
        <f t="array" ref="I225">IF(ROW(I220)&gt;COUNTA(H$6:H$505),"",INDEX(H:H,SMALL(IF(H$6:H$505&lt;&gt;"",ROW(H$6:H$505),""),ROW(I220))))</f>
        <v>#NUM!</v>
      </c>
      <c r="J225" t="str">
        <f t="shared" si="12"/>
        <v/>
      </c>
      <c r="M225" s="35"/>
      <c r="N225" s="35"/>
      <c r="O225" s="36"/>
      <c r="P225" s="37"/>
      <c r="Q225" s="37"/>
      <c r="R225" s="36"/>
      <c r="T225" s="136"/>
      <c r="U225" s="34"/>
      <c r="V225" s="12" t="str">
        <f>IF(T225="","",VLOOKUP(T225,食材リスト!$A$6:$H$505,3,FALSE))</f>
        <v/>
      </c>
      <c r="W225" s="19" t="str">
        <f>IF(COUNTA(T225:U225)&lt;&gt;2,"",ROUND(VLOOKUP(T225,食材リスト!$A$6:$H$505,4,FALSE)*U225/VLOOKUP(T225,食材リスト!$A$6:$H$505,2,FALSE),1))</f>
        <v/>
      </c>
      <c r="X225" s="30" t="str">
        <f>IF(COUNTA(T225:U225)&lt;&gt;2,"",ROUND(VLOOKUP(T225,食材リスト!$A$6:$H$505,5,FALSE)*U225/VLOOKUP(T225,食材リスト!$A$6:$H$505,2,FALSE),1))</f>
        <v/>
      </c>
      <c r="Y225" s="20" t="str">
        <f>IF(COUNTA(T225:U225)&lt;&gt;2,"",ROUND(VLOOKUP(T225,食材リスト!$A$6:$H$505,6,FALSE)*U225/VLOOKUP(T225,食材リスト!$A$6:$H$505,2,FALSE),1))</f>
        <v/>
      </c>
      <c r="Z225" s="25" t="str">
        <f>IF(COUNTA(T225:U225)&lt;&gt;2,"",ROUND(VLOOKUP(T225,食材リスト!$A$6:$H$505,7,FALSE)*U225/VLOOKUP(T225,食材リスト!$A$6:$H$505,2,FALSE),0))</f>
        <v/>
      </c>
    </row>
    <row r="226" spans="1:26">
      <c r="A226" s="34"/>
      <c r="B226" s="35"/>
      <c r="C226" s="36"/>
      <c r="D226" s="37"/>
      <c r="E226" s="37"/>
      <c r="F226" s="36"/>
      <c r="G226" s="130" t="str">
        <f t="shared" si="10"/>
        <v/>
      </c>
      <c r="H226" t="str">
        <f t="shared" si="11"/>
        <v/>
      </c>
      <c r="I226" t="e">
        <f t="array" ref="I226">IF(ROW(I221)&gt;COUNTA(H$6:H$505),"",INDEX(H:H,SMALL(IF(H$6:H$505&lt;&gt;"",ROW(H$6:H$505),""),ROW(I221))))</f>
        <v>#NUM!</v>
      </c>
      <c r="J226" t="str">
        <f t="shared" si="12"/>
        <v/>
      </c>
      <c r="M226" s="35"/>
      <c r="N226" s="35"/>
      <c r="O226" s="36"/>
      <c r="P226" s="37"/>
      <c r="Q226" s="37"/>
      <c r="R226" s="36"/>
      <c r="T226" s="136"/>
      <c r="U226" s="34"/>
      <c r="V226" s="12" t="str">
        <f>IF(T226="","",VLOOKUP(T226,食材リスト!$A$6:$H$505,3,FALSE))</f>
        <v/>
      </c>
      <c r="W226" s="19" t="str">
        <f>IF(COUNTA(T226:U226)&lt;&gt;2,"",ROUND(VLOOKUP(T226,食材リスト!$A$6:$H$505,4,FALSE)*U226/VLOOKUP(T226,食材リスト!$A$6:$H$505,2,FALSE),1))</f>
        <v/>
      </c>
      <c r="X226" s="30" t="str">
        <f>IF(COUNTA(T226:U226)&lt;&gt;2,"",ROUND(VLOOKUP(T226,食材リスト!$A$6:$H$505,5,FALSE)*U226/VLOOKUP(T226,食材リスト!$A$6:$H$505,2,FALSE),1))</f>
        <v/>
      </c>
      <c r="Y226" s="20" t="str">
        <f>IF(COUNTA(T226:U226)&lt;&gt;2,"",ROUND(VLOOKUP(T226,食材リスト!$A$6:$H$505,6,FALSE)*U226/VLOOKUP(T226,食材リスト!$A$6:$H$505,2,FALSE),1))</f>
        <v/>
      </c>
      <c r="Z226" s="25" t="str">
        <f>IF(COUNTA(T226:U226)&lt;&gt;2,"",ROUND(VLOOKUP(T226,食材リスト!$A$6:$H$505,7,FALSE)*U226/VLOOKUP(T226,食材リスト!$A$6:$H$505,2,FALSE),0))</f>
        <v/>
      </c>
    </row>
    <row r="227" spans="1:26">
      <c r="A227" s="34"/>
      <c r="B227" s="35"/>
      <c r="C227" s="36"/>
      <c r="D227" s="37"/>
      <c r="E227" s="37"/>
      <c r="F227" s="36"/>
      <c r="G227" s="130" t="str">
        <f t="shared" si="10"/>
        <v/>
      </c>
      <c r="H227" t="str">
        <f t="shared" si="11"/>
        <v/>
      </c>
      <c r="I227" t="e">
        <f t="array" ref="I227">IF(ROW(I222)&gt;COUNTA(H$6:H$505),"",INDEX(H:H,SMALL(IF(H$6:H$505&lt;&gt;"",ROW(H$6:H$505),""),ROW(I222))))</f>
        <v>#NUM!</v>
      </c>
      <c r="J227" t="str">
        <f t="shared" si="12"/>
        <v/>
      </c>
      <c r="M227" s="35"/>
      <c r="N227" s="35"/>
      <c r="O227" s="36"/>
      <c r="P227" s="37"/>
      <c r="Q227" s="37"/>
      <c r="R227" s="36"/>
      <c r="T227" s="136"/>
      <c r="U227" s="34"/>
      <c r="V227" s="12" t="str">
        <f>IF(T227="","",VLOOKUP(T227,食材リスト!$A$6:$H$505,3,FALSE))</f>
        <v/>
      </c>
      <c r="W227" s="19" t="str">
        <f>IF(COUNTA(T227:U227)&lt;&gt;2,"",ROUND(VLOOKUP(T227,食材リスト!$A$6:$H$505,4,FALSE)*U227/VLOOKUP(T227,食材リスト!$A$6:$H$505,2,FALSE),1))</f>
        <v/>
      </c>
      <c r="X227" s="30" t="str">
        <f>IF(COUNTA(T227:U227)&lt;&gt;2,"",ROUND(VLOOKUP(T227,食材リスト!$A$6:$H$505,5,FALSE)*U227/VLOOKUP(T227,食材リスト!$A$6:$H$505,2,FALSE),1))</f>
        <v/>
      </c>
      <c r="Y227" s="20" t="str">
        <f>IF(COUNTA(T227:U227)&lt;&gt;2,"",ROUND(VLOOKUP(T227,食材リスト!$A$6:$H$505,6,FALSE)*U227/VLOOKUP(T227,食材リスト!$A$6:$H$505,2,FALSE),1))</f>
        <v/>
      </c>
      <c r="Z227" s="25" t="str">
        <f>IF(COUNTA(T227:U227)&lt;&gt;2,"",ROUND(VLOOKUP(T227,食材リスト!$A$6:$H$505,7,FALSE)*U227/VLOOKUP(T227,食材リスト!$A$6:$H$505,2,FALSE),0))</f>
        <v/>
      </c>
    </row>
    <row r="228" spans="1:26">
      <c r="A228" s="34"/>
      <c r="B228" s="35"/>
      <c r="C228" s="36"/>
      <c r="D228" s="37"/>
      <c r="E228" s="37"/>
      <c r="F228" s="36"/>
      <c r="G228" s="130" t="str">
        <f t="shared" si="10"/>
        <v/>
      </c>
      <c r="H228" t="str">
        <f t="shared" si="11"/>
        <v/>
      </c>
      <c r="I228" t="e">
        <f t="array" ref="I228">IF(ROW(I223)&gt;COUNTA(H$6:H$505),"",INDEX(H:H,SMALL(IF(H$6:H$505&lt;&gt;"",ROW(H$6:H$505),""),ROW(I223))))</f>
        <v>#NUM!</v>
      </c>
      <c r="J228" t="str">
        <f t="shared" si="12"/>
        <v/>
      </c>
      <c r="M228" s="35"/>
      <c r="N228" s="35"/>
      <c r="O228" s="36"/>
      <c r="P228" s="37"/>
      <c r="Q228" s="37"/>
      <c r="R228" s="36"/>
      <c r="T228" s="136"/>
      <c r="U228" s="34"/>
      <c r="V228" s="12" t="str">
        <f>IF(T228="","",VLOOKUP(T228,食材リスト!$A$6:$H$505,3,FALSE))</f>
        <v/>
      </c>
      <c r="W228" s="19" t="str">
        <f>IF(COUNTA(T228:U228)&lt;&gt;2,"",ROUND(VLOOKUP(T228,食材リスト!$A$6:$H$505,4,FALSE)*U228/VLOOKUP(T228,食材リスト!$A$6:$H$505,2,FALSE),1))</f>
        <v/>
      </c>
      <c r="X228" s="30" t="str">
        <f>IF(COUNTA(T228:U228)&lt;&gt;2,"",ROUND(VLOOKUP(T228,食材リスト!$A$6:$H$505,5,FALSE)*U228/VLOOKUP(T228,食材リスト!$A$6:$H$505,2,FALSE),1))</f>
        <v/>
      </c>
      <c r="Y228" s="20" t="str">
        <f>IF(COUNTA(T228:U228)&lt;&gt;2,"",ROUND(VLOOKUP(T228,食材リスト!$A$6:$H$505,6,FALSE)*U228/VLOOKUP(T228,食材リスト!$A$6:$H$505,2,FALSE),1))</f>
        <v/>
      </c>
      <c r="Z228" s="25" t="str">
        <f>IF(COUNTA(T228:U228)&lt;&gt;2,"",ROUND(VLOOKUP(T228,食材リスト!$A$6:$H$505,7,FALSE)*U228/VLOOKUP(T228,食材リスト!$A$6:$H$505,2,FALSE),0))</f>
        <v/>
      </c>
    </row>
    <row r="229" spans="1:26">
      <c r="A229" s="34"/>
      <c r="B229" s="35"/>
      <c r="C229" s="36"/>
      <c r="D229" s="37"/>
      <c r="E229" s="37"/>
      <c r="F229" s="36"/>
      <c r="G229" s="130" t="str">
        <f t="shared" si="10"/>
        <v/>
      </c>
      <c r="H229" t="str">
        <f t="shared" si="11"/>
        <v/>
      </c>
      <c r="I229" t="e">
        <f t="array" ref="I229">IF(ROW(I224)&gt;COUNTA(H$6:H$505),"",INDEX(H:H,SMALL(IF(H$6:H$505&lt;&gt;"",ROW(H$6:H$505),""),ROW(I224))))</f>
        <v>#NUM!</v>
      </c>
      <c r="J229" t="str">
        <f t="shared" si="12"/>
        <v/>
      </c>
      <c r="M229" s="35"/>
      <c r="N229" s="35"/>
      <c r="O229" s="36"/>
      <c r="P229" s="37"/>
      <c r="Q229" s="37"/>
      <c r="R229" s="36"/>
      <c r="T229" s="136"/>
      <c r="U229" s="34"/>
      <c r="V229" s="12" t="str">
        <f>IF(T229="","",VLOOKUP(T229,食材リスト!$A$6:$H$505,3,FALSE))</f>
        <v/>
      </c>
      <c r="W229" s="19" t="str">
        <f>IF(COUNTA(T229:U229)&lt;&gt;2,"",ROUND(VLOOKUP(T229,食材リスト!$A$6:$H$505,4,FALSE)*U229/VLOOKUP(T229,食材リスト!$A$6:$H$505,2,FALSE),1))</f>
        <v/>
      </c>
      <c r="X229" s="30" t="str">
        <f>IF(COUNTA(T229:U229)&lt;&gt;2,"",ROUND(VLOOKUP(T229,食材リスト!$A$6:$H$505,5,FALSE)*U229/VLOOKUP(T229,食材リスト!$A$6:$H$505,2,FALSE),1))</f>
        <v/>
      </c>
      <c r="Y229" s="20" t="str">
        <f>IF(COUNTA(T229:U229)&lt;&gt;2,"",ROUND(VLOOKUP(T229,食材リスト!$A$6:$H$505,6,FALSE)*U229/VLOOKUP(T229,食材リスト!$A$6:$H$505,2,FALSE),1))</f>
        <v/>
      </c>
      <c r="Z229" s="25" t="str">
        <f>IF(COUNTA(T229:U229)&lt;&gt;2,"",ROUND(VLOOKUP(T229,食材リスト!$A$6:$H$505,7,FALSE)*U229/VLOOKUP(T229,食材リスト!$A$6:$H$505,2,FALSE),0))</f>
        <v/>
      </c>
    </row>
    <row r="230" spans="1:26">
      <c r="A230" s="34"/>
      <c r="B230" s="35"/>
      <c r="C230" s="36"/>
      <c r="D230" s="37"/>
      <c r="E230" s="37"/>
      <c r="F230" s="36"/>
      <c r="G230" s="130" t="str">
        <f t="shared" si="10"/>
        <v/>
      </c>
      <c r="H230" t="str">
        <f t="shared" si="11"/>
        <v/>
      </c>
      <c r="I230" t="e">
        <f t="array" ref="I230">IF(ROW(I225)&gt;COUNTA(H$6:H$505),"",INDEX(H:H,SMALL(IF(H$6:H$505&lt;&gt;"",ROW(H$6:H$505),""),ROW(I225))))</f>
        <v>#NUM!</v>
      </c>
      <c r="J230" t="str">
        <f t="shared" si="12"/>
        <v/>
      </c>
      <c r="M230" s="35"/>
      <c r="N230" s="35"/>
      <c r="O230" s="36"/>
      <c r="P230" s="37"/>
      <c r="Q230" s="37"/>
      <c r="R230" s="36"/>
      <c r="T230" s="136"/>
      <c r="U230" s="34"/>
      <c r="V230" s="12" t="str">
        <f>IF(T230="","",VLOOKUP(T230,食材リスト!$A$6:$H$505,3,FALSE))</f>
        <v/>
      </c>
      <c r="W230" s="19" t="str">
        <f>IF(COUNTA(T230:U230)&lt;&gt;2,"",ROUND(VLOOKUP(T230,食材リスト!$A$6:$H$505,4,FALSE)*U230/VLOOKUP(T230,食材リスト!$A$6:$H$505,2,FALSE),1))</f>
        <v/>
      </c>
      <c r="X230" s="30" t="str">
        <f>IF(COUNTA(T230:U230)&lt;&gt;2,"",ROUND(VLOOKUP(T230,食材リスト!$A$6:$H$505,5,FALSE)*U230/VLOOKUP(T230,食材リスト!$A$6:$H$505,2,FALSE),1))</f>
        <v/>
      </c>
      <c r="Y230" s="20" t="str">
        <f>IF(COUNTA(T230:U230)&lt;&gt;2,"",ROUND(VLOOKUP(T230,食材リスト!$A$6:$H$505,6,FALSE)*U230/VLOOKUP(T230,食材リスト!$A$6:$H$505,2,FALSE),1))</f>
        <v/>
      </c>
      <c r="Z230" s="25" t="str">
        <f>IF(COUNTA(T230:U230)&lt;&gt;2,"",ROUND(VLOOKUP(T230,食材リスト!$A$6:$H$505,7,FALSE)*U230/VLOOKUP(T230,食材リスト!$A$6:$H$505,2,FALSE),0))</f>
        <v/>
      </c>
    </row>
    <row r="231" spans="1:26">
      <c r="A231" s="34"/>
      <c r="B231" s="35"/>
      <c r="C231" s="36"/>
      <c r="D231" s="37"/>
      <c r="E231" s="37"/>
      <c r="F231" s="36"/>
      <c r="G231" s="130" t="str">
        <f t="shared" si="10"/>
        <v/>
      </c>
      <c r="H231" t="str">
        <f t="shared" si="11"/>
        <v/>
      </c>
      <c r="I231" t="e">
        <f t="array" ref="I231">IF(ROW(I226)&gt;COUNTA(H$6:H$505),"",INDEX(H:H,SMALL(IF(H$6:H$505&lt;&gt;"",ROW(H$6:H$505),""),ROW(I226))))</f>
        <v>#NUM!</v>
      </c>
      <c r="J231" t="str">
        <f t="shared" si="12"/>
        <v/>
      </c>
      <c r="M231" s="35"/>
      <c r="N231" s="35"/>
      <c r="O231" s="36"/>
      <c r="P231" s="37"/>
      <c r="Q231" s="37"/>
      <c r="R231" s="36"/>
      <c r="T231" s="136"/>
      <c r="U231" s="34"/>
      <c r="V231" s="12" t="str">
        <f>IF(T231="","",VLOOKUP(T231,食材リスト!$A$6:$H$505,3,FALSE))</f>
        <v/>
      </c>
      <c r="W231" s="19" t="str">
        <f>IF(COUNTA(T231:U231)&lt;&gt;2,"",ROUND(VLOOKUP(T231,食材リスト!$A$6:$H$505,4,FALSE)*U231/VLOOKUP(T231,食材リスト!$A$6:$H$505,2,FALSE),1))</f>
        <v/>
      </c>
      <c r="X231" s="30" t="str">
        <f>IF(COUNTA(T231:U231)&lt;&gt;2,"",ROUND(VLOOKUP(T231,食材リスト!$A$6:$H$505,5,FALSE)*U231/VLOOKUP(T231,食材リスト!$A$6:$H$505,2,FALSE),1))</f>
        <v/>
      </c>
      <c r="Y231" s="20" t="str">
        <f>IF(COUNTA(T231:U231)&lt;&gt;2,"",ROUND(VLOOKUP(T231,食材リスト!$A$6:$H$505,6,FALSE)*U231/VLOOKUP(T231,食材リスト!$A$6:$H$505,2,FALSE),1))</f>
        <v/>
      </c>
      <c r="Z231" s="25" t="str">
        <f>IF(COUNTA(T231:U231)&lt;&gt;2,"",ROUND(VLOOKUP(T231,食材リスト!$A$6:$H$505,7,FALSE)*U231/VLOOKUP(T231,食材リスト!$A$6:$H$505,2,FALSE),0))</f>
        <v/>
      </c>
    </row>
    <row r="232" spans="1:26">
      <c r="A232" s="34"/>
      <c r="B232" s="35"/>
      <c r="C232" s="36"/>
      <c r="D232" s="37"/>
      <c r="E232" s="37"/>
      <c r="F232" s="36"/>
      <c r="G232" s="130" t="str">
        <f t="shared" si="10"/>
        <v/>
      </c>
      <c r="H232" t="str">
        <f t="shared" si="11"/>
        <v/>
      </c>
      <c r="I232" t="e">
        <f t="array" ref="I232">IF(ROW(I227)&gt;COUNTA(H$6:H$505),"",INDEX(H:H,SMALL(IF(H$6:H$505&lt;&gt;"",ROW(H$6:H$505),""),ROW(I227))))</f>
        <v>#NUM!</v>
      </c>
      <c r="J232" t="str">
        <f t="shared" si="12"/>
        <v/>
      </c>
      <c r="M232" s="35"/>
      <c r="N232" s="35"/>
      <c r="O232" s="36"/>
      <c r="P232" s="37"/>
      <c r="Q232" s="37"/>
      <c r="R232" s="36"/>
      <c r="T232" s="136"/>
      <c r="U232" s="34"/>
      <c r="V232" s="12" t="str">
        <f>IF(T232="","",VLOOKUP(T232,食材リスト!$A$6:$H$505,3,FALSE))</f>
        <v/>
      </c>
      <c r="W232" s="19" t="str">
        <f>IF(COUNTA(T232:U232)&lt;&gt;2,"",ROUND(VLOOKUP(T232,食材リスト!$A$6:$H$505,4,FALSE)*U232/VLOOKUP(T232,食材リスト!$A$6:$H$505,2,FALSE),1))</f>
        <v/>
      </c>
      <c r="X232" s="30" t="str">
        <f>IF(COUNTA(T232:U232)&lt;&gt;2,"",ROUND(VLOOKUP(T232,食材リスト!$A$6:$H$505,5,FALSE)*U232/VLOOKUP(T232,食材リスト!$A$6:$H$505,2,FALSE),1))</f>
        <v/>
      </c>
      <c r="Y232" s="20" t="str">
        <f>IF(COUNTA(T232:U232)&lt;&gt;2,"",ROUND(VLOOKUP(T232,食材リスト!$A$6:$H$505,6,FALSE)*U232/VLOOKUP(T232,食材リスト!$A$6:$H$505,2,FALSE),1))</f>
        <v/>
      </c>
      <c r="Z232" s="25" t="str">
        <f>IF(COUNTA(T232:U232)&lt;&gt;2,"",ROUND(VLOOKUP(T232,食材リスト!$A$6:$H$505,7,FALSE)*U232/VLOOKUP(T232,食材リスト!$A$6:$H$505,2,FALSE),0))</f>
        <v/>
      </c>
    </row>
    <row r="233" spans="1:26">
      <c r="A233" s="34"/>
      <c r="B233" s="35"/>
      <c r="C233" s="36"/>
      <c r="D233" s="37"/>
      <c r="E233" s="37"/>
      <c r="F233" s="36"/>
      <c r="G233" s="130" t="str">
        <f t="shared" si="10"/>
        <v/>
      </c>
      <c r="H233" t="str">
        <f t="shared" si="11"/>
        <v/>
      </c>
      <c r="I233" t="e">
        <f t="array" ref="I233">IF(ROW(I228)&gt;COUNTA(H$6:H$505),"",INDEX(H:H,SMALL(IF(H$6:H$505&lt;&gt;"",ROW(H$6:H$505),""),ROW(I228))))</f>
        <v>#NUM!</v>
      </c>
      <c r="J233" t="str">
        <f t="shared" si="12"/>
        <v/>
      </c>
      <c r="M233" s="35"/>
      <c r="N233" s="35"/>
      <c r="O233" s="36"/>
      <c r="P233" s="37"/>
      <c r="Q233" s="37"/>
      <c r="R233" s="36"/>
      <c r="T233" s="136"/>
      <c r="U233" s="34"/>
      <c r="V233" s="12" t="str">
        <f>IF(T233="","",VLOOKUP(T233,食材リスト!$A$6:$H$505,3,FALSE))</f>
        <v/>
      </c>
      <c r="W233" s="19" t="str">
        <f>IF(COUNTA(T233:U233)&lt;&gt;2,"",ROUND(VLOOKUP(T233,食材リスト!$A$6:$H$505,4,FALSE)*U233/VLOOKUP(T233,食材リスト!$A$6:$H$505,2,FALSE),1))</f>
        <v/>
      </c>
      <c r="X233" s="30" t="str">
        <f>IF(COUNTA(T233:U233)&lt;&gt;2,"",ROUND(VLOOKUP(T233,食材リスト!$A$6:$H$505,5,FALSE)*U233/VLOOKUP(T233,食材リスト!$A$6:$H$505,2,FALSE),1))</f>
        <v/>
      </c>
      <c r="Y233" s="20" t="str">
        <f>IF(COUNTA(T233:U233)&lt;&gt;2,"",ROUND(VLOOKUP(T233,食材リスト!$A$6:$H$505,6,FALSE)*U233/VLOOKUP(T233,食材リスト!$A$6:$H$505,2,FALSE),1))</f>
        <v/>
      </c>
      <c r="Z233" s="25" t="str">
        <f>IF(COUNTA(T233:U233)&lt;&gt;2,"",ROUND(VLOOKUP(T233,食材リスト!$A$6:$H$505,7,FALSE)*U233/VLOOKUP(T233,食材リスト!$A$6:$H$505,2,FALSE),0))</f>
        <v/>
      </c>
    </row>
    <row r="234" spans="1:26">
      <c r="A234" s="34"/>
      <c r="B234" s="35"/>
      <c r="C234" s="36"/>
      <c r="D234" s="37"/>
      <c r="E234" s="37"/>
      <c r="F234" s="36"/>
      <c r="G234" s="130" t="str">
        <f t="shared" si="10"/>
        <v/>
      </c>
      <c r="H234" t="str">
        <f t="shared" si="11"/>
        <v/>
      </c>
      <c r="I234" t="e">
        <f t="array" ref="I234">IF(ROW(I229)&gt;COUNTA(H$6:H$505),"",INDEX(H:H,SMALL(IF(H$6:H$505&lt;&gt;"",ROW(H$6:H$505),""),ROW(I229))))</f>
        <v>#NUM!</v>
      </c>
      <c r="J234" t="str">
        <f t="shared" si="12"/>
        <v/>
      </c>
      <c r="M234" s="35"/>
      <c r="N234" s="35"/>
      <c r="O234" s="36"/>
      <c r="P234" s="37"/>
      <c r="Q234" s="37"/>
      <c r="R234" s="36"/>
      <c r="T234" s="136"/>
      <c r="U234" s="34"/>
      <c r="V234" s="12" t="str">
        <f>IF(T234="","",VLOOKUP(T234,食材リスト!$A$6:$H$505,3,FALSE))</f>
        <v/>
      </c>
      <c r="W234" s="19" t="str">
        <f>IF(COUNTA(T234:U234)&lt;&gt;2,"",ROUND(VLOOKUP(T234,食材リスト!$A$6:$H$505,4,FALSE)*U234/VLOOKUP(T234,食材リスト!$A$6:$H$505,2,FALSE),1))</f>
        <v/>
      </c>
      <c r="X234" s="30" t="str">
        <f>IF(COUNTA(T234:U234)&lt;&gt;2,"",ROUND(VLOOKUP(T234,食材リスト!$A$6:$H$505,5,FALSE)*U234/VLOOKUP(T234,食材リスト!$A$6:$H$505,2,FALSE),1))</f>
        <v/>
      </c>
      <c r="Y234" s="20" t="str">
        <f>IF(COUNTA(T234:U234)&lt;&gt;2,"",ROUND(VLOOKUP(T234,食材リスト!$A$6:$H$505,6,FALSE)*U234/VLOOKUP(T234,食材リスト!$A$6:$H$505,2,FALSE),1))</f>
        <v/>
      </c>
      <c r="Z234" s="25" t="str">
        <f>IF(COUNTA(T234:U234)&lt;&gt;2,"",ROUND(VLOOKUP(T234,食材リスト!$A$6:$H$505,7,FALSE)*U234/VLOOKUP(T234,食材リスト!$A$6:$H$505,2,FALSE),0))</f>
        <v/>
      </c>
    </row>
    <row r="235" spans="1:26">
      <c r="A235" s="34"/>
      <c r="B235" s="35"/>
      <c r="C235" s="36"/>
      <c r="D235" s="37"/>
      <c r="E235" s="37"/>
      <c r="F235" s="36"/>
      <c r="G235" s="130" t="str">
        <f t="shared" si="10"/>
        <v/>
      </c>
      <c r="H235" t="str">
        <f t="shared" si="11"/>
        <v/>
      </c>
      <c r="I235" t="e">
        <f t="array" ref="I235">IF(ROW(I230)&gt;COUNTA(H$6:H$505),"",INDEX(H:H,SMALL(IF(H$6:H$505&lt;&gt;"",ROW(H$6:H$505),""),ROW(I230))))</f>
        <v>#NUM!</v>
      </c>
      <c r="J235" t="str">
        <f t="shared" si="12"/>
        <v/>
      </c>
      <c r="M235" s="35"/>
      <c r="N235" s="35"/>
      <c r="O235" s="36"/>
      <c r="P235" s="37"/>
      <c r="Q235" s="37"/>
      <c r="R235" s="36"/>
      <c r="T235" s="136"/>
      <c r="U235" s="34"/>
      <c r="V235" s="12" t="str">
        <f>IF(T235="","",VLOOKUP(T235,食材リスト!$A$6:$H$505,3,FALSE))</f>
        <v/>
      </c>
      <c r="W235" s="19" t="str">
        <f>IF(COUNTA(T235:U235)&lt;&gt;2,"",ROUND(VLOOKUP(T235,食材リスト!$A$6:$H$505,4,FALSE)*U235/VLOOKUP(T235,食材リスト!$A$6:$H$505,2,FALSE),1))</f>
        <v/>
      </c>
      <c r="X235" s="30" t="str">
        <f>IF(COUNTA(T235:U235)&lt;&gt;2,"",ROUND(VLOOKUP(T235,食材リスト!$A$6:$H$505,5,FALSE)*U235/VLOOKUP(T235,食材リスト!$A$6:$H$505,2,FALSE),1))</f>
        <v/>
      </c>
      <c r="Y235" s="20" t="str">
        <f>IF(COUNTA(T235:U235)&lt;&gt;2,"",ROUND(VLOOKUP(T235,食材リスト!$A$6:$H$505,6,FALSE)*U235/VLOOKUP(T235,食材リスト!$A$6:$H$505,2,FALSE),1))</f>
        <v/>
      </c>
      <c r="Z235" s="25" t="str">
        <f>IF(COUNTA(T235:U235)&lt;&gt;2,"",ROUND(VLOOKUP(T235,食材リスト!$A$6:$H$505,7,FALSE)*U235/VLOOKUP(T235,食材リスト!$A$6:$H$505,2,FALSE),0))</f>
        <v/>
      </c>
    </row>
    <row r="236" spans="1:26">
      <c r="A236" s="34"/>
      <c r="B236" s="35"/>
      <c r="C236" s="36"/>
      <c r="D236" s="37"/>
      <c r="E236" s="37"/>
      <c r="F236" s="36"/>
      <c r="G236" s="130" t="str">
        <f t="shared" si="10"/>
        <v/>
      </c>
      <c r="H236" t="str">
        <f t="shared" si="11"/>
        <v/>
      </c>
      <c r="I236" t="e">
        <f t="array" ref="I236">IF(ROW(I231)&gt;COUNTA(H$6:H$505),"",INDEX(H:H,SMALL(IF(H$6:H$505&lt;&gt;"",ROW(H$6:H$505),""),ROW(I231))))</f>
        <v>#NUM!</v>
      </c>
      <c r="J236" t="str">
        <f t="shared" si="12"/>
        <v/>
      </c>
      <c r="M236" s="35"/>
      <c r="N236" s="35"/>
      <c r="O236" s="36"/>
      <c r="P236" s="37"/>
      <c r="Q236" s="37"/>
      <c r="R236" s="36"/>
      <c r="T236" s="136"/>
      <c r="U236" s="34"/>
      <c r="V236" s="12" t="str">
        <f>IF(T236="","",VLOOKUP(T236,食材リスト!$A$6:$H$505,3,FALSE))</f>
        <v/>
      </c>
      <c r="W236" s="19" t="str">
        <f>IF(COUNTA(T236:U236)&lt;&gt;2,"",ROUND(VLOOKUP(T236,食材リスト!$A$6:$H$505,4,FALSE)*U236/VLOOKUP(T236,食材リスト!$A$6:$H$505,2,FALSE),1))</f>
        <v/>
      </c>
      <c r="X236" s="30" t="str">
        <f>IF(COUNTA(T236:U236)&lt;&gt;2,"",ROUND(VLOOKUP(T236,食材リスト!$A$6:$H$505,5,FALSE)*U236/VLOOKUP(T236,食材リスト!$A$6:$H$505,2,FALSE),1))</f>
        <v/>
      </c>
      <c r="Y236" s="20" t="str">
        <f>IF(COUNTA(T236:U236)&lt;&gt;2,"",ROUND(VLOOKUP(T236,食材リスト!$A$6:$H$505,6,FALSE)*U236/VLOOKUP(T236,食材リスト!$A$6:$H$505,2,FALSE),1))</f>
        <v/>
      </c>
      <c r="Z236" s="25" t="str">
        <f>IF(COUNTA(T236:U236)&lt;&gt;2,"",ROUND(VLOOKUP(T236,食材リスト!$A$6:$H$505,7,FALSE)*U236/VLOOKUP(T236,食材リスト!$A$6:$H$505,2,FALSE),0))</f>
        <v/>
      </c>
    </row>
    <row r="237" spans="1:26">
      <c r="A237" s="34"/>
      <c r="B237" s="35"/>
      <c r="C237" s="36"/>
      <c r="D237" s="37"/>
      <c r="E237" s="37"/>
      <c r="F237" s="36"/>
      <c r="G237" s="130" t="str">
        <f t="shared" si="10"/>
        <v/>
      </c>
      <c r="H237" t="str">
        <f t="shared" si="11"/>
        <v/>
      </c>
      <c r="I237" t="e">
        <f t="array" ref="I237">IF(ROW(I232)&gt;COUNTA(H$6:H$505),"",INDEX(H:H,SMALL(IF(H$6:H$505&lt;&gt;"",ROW(H$6:H$505),""),ROW(I232))))</f>
        <v>#NUM!</v>
      </c>
      <c r="J237" t="str">
        <f t="shared" si="12"/>
        <v/>
      </c>
      <c r="M237" s="35"/>
      <c r="N237" s="35"/>
      <c r="O237" s="36"/>
      <c r="P237" s="37"/>
      <c r="Q237" s="37"/>
      <c r="R237" s="36"/>
      <c r="T237" s="136"/>
      <c r="U237" s="34"/>
      <c r="V237" s="12" t="str">
        <f>IF(T237="","",VLOOKUP(T237,食材リスト!$A$6:$H$505,3,FALSE))</f>
        <v/>
      </c>
      <c r="W237" s="19" t="str">
        <f>IF(COUNTA(T237:U237)&lt;&gt;2,"",ROUND(VLOOKUP(T237,食材リスト!$A$6:$H$505,4,FALSE)*U237/VLOOKUP(T237,食材リスト!$A$6:$H$505,2,FALSE),1))</f>
        <v/>
      </c>
      <c r="X237" s="30" t="str">
        <f>IF(COUNTA(T237:U237)&lt;&gt;2,"",ROUND(VLOOKUP(T237,食材リスト!$A$6:$H$505,5,FALSE)*U237/VLOOKUP(T237,食材リスト!$A$6:$H$505,2,FALSE),1))</f>
        <v/>
      </c>
      <c r="Y237" s="20" t="str">
        <f>IF(COUNTA(T237:U237)&lt;&gt;2,"",ROUND(VLOOKUP(T237,食材リスト!$A$6:$H$505,6,FALSE)*U237/VLOOKUP(T237,食材リスト!$A$6:$H$505,2,FALSE),1))</f>
        <v/>
      </c>
      <c r="Z237" s="25" t="str">
        <f>IF(COUNTA(T237:U237)&lt;&gt;2,"",ROUND(VLOOKUP(T237,食材リスト!$A$6:$H$505,7,FALSE)*U237/VLOOKUP(T237,食材リスト!$A$6:$H$505,2,FALSE),0))</f>
        <v/>
      </c>
    </row>
    <row r="238" spans="1:26">
      <c r="A238" s="34"/>
      <c r="B238" s="35"/>
      <c r="C238" s="36"/>
      <c r="D238" s="37"/>
      <c r="E238" s="37"/>
      <c r="F238" s="36"/>
      <c r="G238" s="130" t="str">
        <f t="shared" si="10"/>
        <v/>
      </c>
      <c r="H238" t="str">
        <f t="shared" si="11"/>
        <v/>
      </c>
      <c r="I238" t="e">
        <f t="array" ref="I238">IF(ROW(I233)&gt;COUNTA(H$6:H$505),"",INDEX(H:H,SMALL(IF(H$6:H$505&lt;&gt;"",ROW(H$6:H$505),""),ROW(I233))))</f>
        <v>#NUM!</v>
      </c>
      <c r="J238" t="str">
        <f t="shared" si="12"/>
        <v/>
      </c>
      <c r="M238" s="35"/>
      <c r="N238" s="35"/>
      <c r="O238" s="36"/>
      <c r="P238" s="37"/>
      <c r="Q238" s="37"/>
      <c r="R238" s="36"/>
      <c r="T238" s="136"/>
      <c r="U238" s="34"/>
      <c r="V238" s="12" t="str">
        <f>IF(T238="","",VLOOKUP(T238,食材リスト!$A$6:$H$505,3,FALSE))</f>
        <v/>
      </c>
      <c r="W238" s="19" t="str">
        <f>IF(COUNTA(T238:U238)&lt;&gt;2,"",ROUND(VLOOKUP(T238,食材リスト!$A$6:$H$505,4,FALSE)*U238/VLOOKUP(T238,食材リスト!$A$6:$H$505,2,FALSE),1))</f>
        <v/>
      </c>
      <c r="X238" s="30" t="str">
        <f>IF(COUNTA(T238:U238)&lt;&gt;2,"",ROUND(VLOOKUP(T238,食材リスト!$A$6:$H$505,5,FALSE)*U238/VLOOKUP(T238,食材リスト!$A$6:$H$505,2,FALSE),1))</f>
        <v/>
      </c>
      <c r="Y238" s="20" t="str">
        <f>IF(COUNTA(T238:U238)&lt;&gt;2,"",ROUND(VLOOKUP(T238,食材リスト!$A$6:$H$505,6,FALSE)*U238/VLOOKUP(T238,食材リスト!$A$6:$H$505,2,FALSE),1))</f>
        <v/>
      </c>
      <c r="Z238" s="25" t="str">
        <f>IF(COUNTA(T238:U238)&lt;&gt;2,"",ROUND(VLOOKUP(T238,食材リスト!$A$6:$H$505,7,FALSE)*U238/VLOOKUP(T238,食材リスト!$A$6:$H$505,2,FALSE),0))</f>
        <v/>
      </c>
    </row>
    <row r="239" spans="1:26">
      <c r="A239" s="34"/>
      <c r="B239" s="35"/>
      <c r="C239" s="36"/>
      <c r="D239" s="37"/>
      <c r="E239" s="37"/>
      <c r="F239" s="36"/>
      <c r="G239" s="130" t="str">
        <f t="shared" si="10"/>
        <v/>
      </c>
      <c r="H239" t="str">
        <f t="shared" si="11"/>
        <v/>
      </c>
      <c r="I239" t="e">
        <f t="array" ref="I239">IF(ROW(I234)&gt;COUNTA(H$6:H$505),"",INDEX(H:H,SMALL(IF(H$6:H$505&lt;&gt;"",ROW(H$6:H$505),""),ROW(I234))))</f>
        <v>#NUM!</v>
      </c>
      <c r="J239" t="str">
        <f t="shared" si="12"/>
        <v/>
      </c>
      <c r="M239" s="35"/>
      <c r="N239" s="35"/>
      <c r="O239" s="36"/>
      <c r="P239" s="37"/>
      <c r="Q239" s="37"/>
      <c r="R239" s="36"/>
      <c r="T239" s="136"/>
      <c r="U239" s="34"/>
      <c r="V239" s="12" t="str">
        <f>IF(T239="","",VLOOKUP(T239,食材リスト!$A$6:$H$505,3,FALSE))</f>
        <v/>
      </c>
      <c r="W239" s="19" t="str">
        <f>IF(COUNTA(T239:U239)&lt;&gt;2,"",ROUND(VLOOKUP(T239,食材リスト!$A$6:$H$505,4,FALSE)*U239/VLOOKUP(T239,食材リスト!$A$6:$H$505,2,FALSE),1))</f>
        <v/>
      </c>
      <c r="X239" s="30" t="str">
        <f>IF(COUNTA(T239:U239)&lt;&gt;2,"",ROUND(VLOOKUP(T239,食材リスト!$A$6:$H$505,5,FALSE)*U239/VLOOKUP(T239,食材リスト!$A$6:$H$505,2,FALSE),1))</f>
        <v/>
      </c>
      <c r="Y239" s="20" t="str">
        <f>IF(COUNTA(T239:U239)&lt;&gt;2,"",ROUND(VLOOKUP(T239,食材リスト!$A$6:$H$505,6,FALSE)*U239/VLOOKUP(T239,食材リスト!$A$6:$H$505,2,FALSE),1))</f>
        <v/>
      </c>
      <c r="Z239" s="25" t="str">
        <f>IF(COUNTA(T239:U239)&lt;&gt;2,"",ROUND(VLOOKUP(T239,食材リスト!$A$6:$H$505,7,FALSE)*U239/VLOOKUP(T239,食材リスト!$A$6:$H$505,2,FALSE),0))</f>
        <v/>
      </c>
    </row>
    <row r="240" spans="1:26">
      <c r="A240" s="34"/>
      <c r="B240" s="35"/>
      <c r="C240" s="36"/>
      <c r="D240" s="37"/>
      <c r="E240" s="37"/>
      <c r="F240" s="36"/>
      <c r="G240" s="130" t="str">
        <f t="shared" si="10"/>
        <v/>
      </c>
      <c r="H240" t="str">
        <f t="shared" si="11"/>
        <v/>
      </c>
      <c r="I240" t="e">
        <f t="array" ref="I240">IF(ROW(I235)&gt;COUNTA(H$6:H$505),"",INDEX(H:H,SMALL(IF(H$6:H$505&lt;&gt;"",ROW(H$6:H$505),""),ROW(I235))))</f>
        <v>#NUM!</v>
      </c>
      <c r="J240" t="str">
        <f t="shared" si="12"/>
        <v/>
      </c>
      <c r="M240" s="35"/>
      <c r="N240" s="35"/>
      <c r="O240" s="36"/>
      <c r="P240" s="37"/>
      <c r="Q240" s="37"/>
      <c r="R240" s="36"/>
      <c r="T240" s="136"/>
      <c r="U240" s="34"/>
      <c r="V240" s="12" t="str">
        <f>IF(T240="","",VLOOKUP(T240,食材リスト!$A$6:$H$505,3,FALSE))</f>
        <v/>
      </c>
      <c r="W240" s="19" t="str">
        <f>IF(COUNTA(T240:U240)&lt;&gt;2,"",ROUND(VLOOKUP(T240,食材リスト!$A$6:$H$505,4,FALSE)*U240/VLOOKUP(T240,食材リスト!$A$6:$H$505,2,FALSE),1))</f>
        <v/>
      </c>
      <c r="X240" s="30" t="str">
        <f>IF(COUNTA(T240:U240)&lt;&gt;2,"",ROUND(VLOOKUP(T240,食材リスト!$A$6:$H$505,5,FALSE)*U240/VLOOKUP(T240,食材リスト!$A$6:$H$505,2,FALSE),1))</f>
        <v/>
      </c>
      <c r="Y240" s="20" t="str">
        <f>IF(COUNTA(T240:U240)&lt;&gt;2,"",ROUND(VLOOKUP(T240,食材リスト!$A$6:$H$505,6,FALSE)*U240/VLOOKUP(T240,食材リスト!$A$6:$H$505,2,FALSE),1))</f>
        <v/>
      </c>
      <c r="Z240" s="25" t="str">
        <f>IF(COUNTA(T240:U240)&lt;&gt;2,"",ROUND(VLOOKUP(T240,食材リスト!$A$6:$H$505,7,FALSE)*U240/VLOOKUP(T240,食材リスト!$A$6:$H$505,2,FALSE),0))</f>
        <v/>
      </c>
    </row>
    <row r="241" spans="1:26">
      <c r="A241" s="34"/>
      <c r="B241" s="35"/>
      <c r="C241" s="36"/>
      <c r="D241" s="37"/>
      <c r="E241" s="37"/>
      <c r="F241" s="36"/>
      <c r="G241" s="130" t="str">
        <f t="shared" si="10"/>
        <v/>
      </c>
      <c r="H241" t="str">
        <f t="shared" si="11"/>
        <v/>
      </c>
      <c r="I241" t="e">
        <f t="array" ref="I241">IF(ROW(I236)&gt;COUNTA(H$6:H$505),"",INDEX(H:H,SMALL(IF(H$6:H$505&lt;&gt;"",ROW(H$6:H$505),""),ROW(I236))))</f>
        <v>#NUM!</v>
      </c>
      <c r="J241" t="str">
        <f t="shared" si="12"/>
        <v/>
      </c>
      <c r="M241" s="35"/>
      <c r="N241" s="35"/>
      <c r="O241" s="36"/>
      <c r="P241" s="37"/>
      <c r="Q241" s="37"/>
      <c r="R241" s="36"/>
      <c r="T241" s="136"/>
      <c r="U241" s="34"/>
      <c r="V241" s="12" t="str">
        <f>IF(T241="","",VLOOKUP(T241,食材リスト!$A$6:$H$505,3,FALSE))</f>
        <v/>
      </c>
      <c r="W241" s="19" t="str">
        <f>IF(COUNTA(T241:U241)&lt;&gt;2,"",ROUND(VLOOKUP(T241,食材リスト!$A$6:$H$505,4,FALSE)*U241/VLOOKUP(T241,食材リスト!$A$6:$H$505,2,FALSE),1))</f>
        <v/>
      </c>
      <c r="X241" s="30" t="str">
        <f>IF(COUNTA(T241:U241)&lt;&gt;2,"",ROUND(VLOOKUP(T241,食材リスト!$A$6:$H$505,5,FALSE)*U241/VLOOKUP(T241,食材リスト!$A$6:$H$505,2,FALSE),1))</f>
        <v/>
      </c>
      <c r="Y241" s="20" t="str">
        <f>IF(COUNTA(T241:U241)&lt;&gt;2,"",ROUND(VLOOKUP(T241,食材リスト!$A$6:$H$505,6,FALSE)*U241/VLOOKUP(T241,食材リスト!$A$6:$H$505,2,FALSE),1))</f>
        <v/>
      </c>
      <c r="Z241" s="25" t="str">
        <f>IF(COUNTA(T241:U241)&lt;&gt;2,"",ROUND(VLOOKUP(T241,食材リスト!$A$6:$H$505,7,FALSE)*U241/VLOOKUP(T241,食材リスト!$A$6:$H$505,2,FALSE),0))</f>
        <v/>
      </c>
    </row>
    <row r="242" spans="1:26">
      <c r="A242" s="34"/>
      <c r="B242" s="35"/>
      <c r="C242" s="36"/>
      <c r="D242" s="37"/>
      <c r="E242" s="37"/>
      <c r="F242" s="36"/>
      <c r="G242" s="130" t="str">
        <f t="shared" si="10"/>
        <v/>
      </c>
      <c r="H242" t="str">
        <f t="shared" si="11"/>
        <v/>
      </c>
      <c r="I242" t="e">
        <f t="array" ref="I242">IF(ROW(I237)&gt;COUNTA(H$6:H$505),"",INDEX(H:H,SMALL(IF(H$6:H$505&lt;&gt;"",ROW(H$6:H$505),""),ROW(I237))))</f>
        <v>#NUM!</v>
      </c>
      <c r="J242" t="str">
        <f t="shared" si="12"/>
        <v/>
      </c>
      <c r="M242" s="35"/>
      <c r="N242" s="35"/>
      <c r="O242" s="36"/>
      <c r="P242" s="37"/>
      <c r="Q242" s="37"/>
      <c r="R242" s="36"/>
      <c r="T242" s="136"/>
      <c r="U242" s="34"/>
      <c r="V242" s="12" t="str">
        <f>IF(T242="","",VLOOKUP(T242,食材リスト!$A$6:$H$505,3,FALSE))</f>
        <v/>
      </c>
      <c r="W242" s="19" t="str">
        <f>IF(COUNTA(T242:U242)&lt;&gt;2,"",ROUND(VLOOKUP(T242,食材リスト!$A$6:$H$505,4,FALSE)*U242/VLOOKUP(T242,食材リスト!$A$6:$H$505,2,FALSE),1))</f>
        <v/>
      </c>
      <c r="X242" s="30" t="str">
        <f>IF(COUNTA(T242:U242)&lt;&gt;2,"",ROUND(VLOOKUP(T242,食材リスト!$A$6:$H$505,5,FALSE)*U242/VLOOKUP(T242,食材リスト!$A$6:$H$505,2,FALSE),1))</f>
        <v/>
      </c>
      <c r="Y242" s="20" t="str">
        <f>IF(COUNTA(T242:U242)&lt;&gt;2,"",ROUND(VLOOKUP(T242,食材リスト!$A$6:$H$505,6,FALSE)*U242/VLOOKUP(T242,食材リスト!$A$6:$H$505,2,FALSE),1))</f>
        <v/>
      </c>
      <c r="Z242" s="25" t="str">
        <f>IF(COUNTA(T242:U242)&lt;&gt;2,"",ROUND(VLOOKUP(T242,食材リスト!$A$6:$H$505,7,FALSE)*U242/VLOOKUP(T242,食材リスト!$A$6:$H$505,2,FALSE),0))</f>
        <v/>
      </c>
    </row>
    <row r="243" spans="1:26">
      <c r="A243" s="34"/>
      <c r="B243" s="35"/>
      <c r="C243" s="36"/>
      <c r="D243" s="37"/>
      <c r="E243" s="37"/>
      <c r="F243" s="36"/>
      <c r="G243" s="130" t="str">
        <f t="shared" si="10"/>
        <v/>
      </c>
      <c r="H243" t="str">
        <f t="shared" si="11"/>
        <v/>
      </c>
      <c r="I243" t="e">
        <f t="array" ref="I243">IF(ROW(I238)&gt;COUNTA(H$6:H$505),"",INDEX(H:H,SMALL(IF(H$6:H$505&lt;&gt;"",ROW(H$6:H$505),""),ROW(I238))))</f>
        <v>#NUM!</v>
      </c>
      <c r="J243" t="str">
        <f t="shared" si="12"/>
        <v/>
      </c>
      <c r="M243" s="35"/>
      <c r="N243" s="35"/>
      <c r="O243" s="36"/>
      <c r="P243" s="37"/>
      <c r="Q243" s="37"/>
      <c r="R243" s="36"/>
      <c r="T243" s="137"/>
      <c r="U243" s="43"/>
      <c r="V243" s="13" t="str">
        <f>IF(T243="","",VLOOKUP(T243,食材リスト!$A$6:$H$505,3,FALSE))</f>
        <v/>
      </c>
      <c r="W243" s="21" t="str">
        <f>IF(COUNTA(T243:U243)&lt;&gt;2,"",ROUND(VLOOKUP(T243,食材リスト!$A$6:$H$505,4,FALSE)*U243/VLOOKUP(T243,食材リスト!$A$6:$H$505,2,FALSE),1))</f>
        <v/>
      </c>
      <c r="X243" s="31" t="str">
        <f>IF(COUNTA(T243:U243)&lt;&gt;2,"",ROUND(VLOOKUP(T243,食材リスト!$A$6:$H$505,5,FALSE)*U243/VLOOKUP(T243,食材リスト!$A$6:$H$505,2,FALSE),1))</f>
        <v/>
      </c>
      <c r="Y243" s="22" t="str">
        <f>IF(COUNTA(T243:U243)&lt;&gt;2,"",ROUND(VLOOKUP(T243,食材リスト!$A$6:$H$505,6,FALSE)*U243/VLOOKUP(T243,食材リスト!$A$6:$H$505,2,FALSE),1))</f>
        <v/>
      </c>
      <c r="Z243" s="26" t="str">
        <f>IF(COUNTA(T243:U243)&lt;&gt;2,"",ROUND(VLOOKUP(T243,食材リスト!$A$6:$H$505,7,FALSE)*U243/VLOOKUP(T243,食材リスト!$A$6:$H$505,2,FALSE),0))</f>
        <v/>
      </c>
    </row>
    <row r="244" spans="1:26">
      <c r="A244" s="34"/>
      <c r="B244" s="35"/>
      <c r="C244" s="36"/>
      <c r="D244" s="37"/>
      <c r="E244" s="37"/>
      <c r="F244" s="36"/>
      <c r="G244" s="130" t="str">
        <f t="shared" si="10"/>
        <v/>
      </c>
      <c r="H244" t="str">
        <f t="shared" si="11"/>
        <v/>
      </c>
      <c r="I244" t="e">
        <f t="array" ref="I244">IF(ROW(I239)&gt;COUNTA(H$6:H$505),"",INDEX(H:H,SMALL(IF(H$6:H$505&lt;&gt;"",ROW(H$6:H$505),""),ROW(I239))))</f>
        <v>#NUM!</v>
      </c>
      <c r="J244" t="str">
        <f t="shared" si="12"/>
        <v/>
      </c>
      <c r="M244" s="35"/>
      <c r="N244" s="35"/>
      <c r="O244" s="36"/>
      <c r="P244" s="37"/>
      <c r="Q244" s="37"/>
      <c r="R244" s="36"/>
      <c r="T244" s="7" t="s">
        <v>85</v>
      </c>
      <c r="V244" s="95"/>
      <c r="W244" s="92" t="s">
        <v>81</v>
      </c>
    </row>
    <row r="245" spans="1:26">
      <c r="A245" s="34"/>
      <c r="B245" s="35"/>
      <c r="C245" s="36"/>
      <c r="D245" s="37"/>
      <c r="E245" s="37"/>
      <c r="F245" s="36"/>
      <c r="G245" s="130" t="str">
        <f t="shared" si="10"/>
        <v/>
      </c>
      <c r="H245" t="str">
        <f t="shared" si="11"/>
        <v/>
      </c>
      <c r="I245" t="e">
        <f t="array" ref="I245">IF(ROW(I240)&gt;COUNTA(H$6:H$505),"",INDEX(H:H,SMALL(IF(H$6:H$505&lt;&gt;"",ROW(H$6:H$505),""),ROW(I240))))</f>
        <v>#NUM!</v>
      </c>
      <c r="J245" t="str">
        <f t="shared" si="12"/>
        <v/>
      </c>
      <c r="M245" s="35"/>
      <c r="N245" s="35"/>
      <c r="O245" s="36"/>
      <c r="P245" s="37"/>
      <c r="Q245" s="37"/>
      <c r="R245" s="36"/>
      <c r="U245" s="1"/>
    </row>
    <row r="246" spans="1:26">
      <c r="A246" s="34"/>
      <c r="B246" s="35"/>
      <c r="C246" s="36"/>
      <c r="D246" s="37"/>
      <c r="E246" s="37"/>
      <c r="F246" s="36"/>
      <c r="G246" s="130" t="str">
        <f t="shared" si="10"/>
        <v/>
      </c>
      <c r="H246" t="str">
        <f t="shared" si="11"/>
        <v/>
      </c>
      <c r="I246" t="e">
        <f t="array" ref="I246">IF(ROW(I241)&gt;COUNTA(H$6:H$505),"",INDEX(H:H,SMALL(IF(H$6:H$505&lt;&gt;"",ROW(H$6:H$505),""),ROW(I241))))</f>
        <v>#NUM!</v>
      </c>
      <c r="J246" t="str">
        <f t="shared" si="12"/>
        <v/>
      </c>
      <c r="M246" s="35"/>
      <c r="N246" s="35"/>
      <c r="O246" s="36"/>
      <c r="P246" s="37"/>
      <c r="Q246" s="37"/>
      <c r="R246" s="36"/>
      <c r="T246" s="85" t="s">
        <v>79</v>
      </c>
      <c r="U246" s="1"/>
      <c r="V246" s="6" t="s">
        <v>24</v>
      </c>
      <c r="W246" s="87" t="s">
        <v>23</v>
      </c>
      <c r="X246" s="88" t="s">
        <v>21</v>
      </c>
      <c r="Y246" s="89" t="s">
        <v>22</v>
      </c>
      <c r="Z246" s="90" t="s">
        <v>25</v>
      </c>
    </row>
    <row r="247" spans="1:26">
      <c r="A247" s="34"/>
      <c r="B247" s="35"/>
      <c r="C247" s="36"/>
      <c r="D247" s="37"/>
      <c r="E247" s="37"/>
      <c r="F247" s="36"/>
      <c r="G247" s="130" t="str">
        <f t="shared" si="10"/>
        <v/>
      </c>
      <c r="H247" t="str">
        <f t="shared" si="11"/>
        <v/>
      </c>
      <c r="I247" t="e">
        <f t="array" ref="I247">IF(ROW(I242)&gt;COUNTA(H$6:H$505),"",INDEX(H:H,SMALL(IF(H$6:H$505&lt;&gt;"",ROW(H$6:H$505),""),ROW(I242))))</f>
        <v>#NUM!</v>
      </c>
      <c r="J247" t="str">
        <f t="shared" si="12"/>
        <v/>
      </c>
      <c r="M247" s="35"/>
      <c r="N247" s="35"/>
      <c r="O247" s="36"/>
      <c r="P247" s="37"/>
      <c r="Q247" s="37"/>
      <c r="R247" s="36"/>
      <c r="T247" s="138" t="str">
        <f>IF(U212="","",U212)</f>
        <v/>
      </c>
      <c r="U247" s="92">
        <v>1</v>
      </c>
      <c r="V247" s="92" t="s">
        <v>81</v>
      </c>
      <c r="W247" s="91" t="str">
        <f>IF(V244="","",IF(SUM(W215:Y243)=0,"",ROUND(SUM(W215:W243)/V244,1)))</f>
        <v/>
      </c>
      <c r="X247" s="94" t="str">
        <f>IF(V244="","",IF(SUM(W215:Y243)=0,"",ROUND(SUM(X215:X243)/V244,1)))</f>
        <v/>
      </c>
      <c r="Y247" s="91" t="str">
        <f>IF(V244="","",IF(SUM(W215:Y243)=0,"",ROUND(SUM(Y215:Y243)/V244,1)))</f>
        <v/>
      </c>
      <c r="Z247" s="93" t="str">
        <f>IF(SUM(W247:Y247)=0,"",ROUND(SUM(Z215:Z243)/V244,0))</f>
        <v/>
      </c>
    </row>
    <row r="248" spans="1:26">
      <c r="A248" s="34"/>
      <c r="B248" s="35"/>
      <c r="C248" s="36"/>
      <c r="D248" s="37"/>
      <c r="E248" s="37"/>
      <c r="F248" s="36"/>
      <c r="G248" s="130" t="str">
        <f t="shared" si="10"/>
        <v/>
      </c>
      <c r="H248" t="str">
        <f t="shared" si="11"/>
        <v/>
      </c>
      <c r="I248" t="e">
        <f t="array" ref="I248">IF(ROW(I243)&gt;COUNTA(H$6:H$505),"",INDEX(H:H,SMALL(IF(H$6:H$505&lt;&gt;"",ROW(H$6:H$505),""),ROW(I243))))</f>
        <v>#NUM!</v>
      </c>
      <c r="J248" t="str">
        <f t="shared" si="12"/>
        <v/>
      </c>
      <c r="M248" s="35"/>
      <c r="N248" s="35"/>
      <c r="O248" s="36"/>
      <c r="P248" s="37"/>
      <c r="Q248" s="37"/>
      <c r="R248" s="36"/>
      <c r="T248" s="7" t="s">
        <v>83</v>
      </c>
    </row>
    <row r="249" spans="1:26">
      <c r="A249" s="34"/>
      <c r="B249" s="35"/>
      <c r="C249" s="36"/>
      <c r="D249" s="37"/>
      <c r="E249" s="37"/>
      <c r="F249" s="36"/>
      <c r="G249" s="130" t="str">
        <f t="shared" si="10"/>
        <v/>
      </c>
      <c r="H249" t="str">
        <f t="shared" si="11"/>
        <v/>
      </c>
      <c r="I249" t="e">
        <f t="array" ref="I249">IF(ROW(I244)&gt;COUNTA(H$6:H$505),"",INDEX(H:H,SMALL(IF(H$6:H$505&lt;&gt;"",ROW(H$6:H$505),""),ROW(I244))))</f>
        <v>#NUM!</v>
      </c>
      <c r="J249" t="str">
        <f t="shared" si="12"/>
        <v/>
      </c>
      <c r="M249" s="35"/>
      <c r="N249" s="35"/>
      <c r="O249" s="36"/>
      <c r="P249" s="37"/>
      <c r="Q249" s="37"/>
      <c r="R249" s="36"/>
    </row>
    <row r="250" spans="1:26">
      <c r="A250" s="34"/>
      <c r="B250" s="35"/>
      <c r="C250" s="36"/>
      <c r="D250" s="37"/>
      <c r="E250" s="37"/>
      <c r="F250" s="36"/>
      <c r="G250" s="130" t="str">
        <f t="shared" si="10"/>
        <v/>
      </c>
      <c r="H250" t="str">
        <f t="shared" si="11"/>
        <v/>
      </c>
      <c r="I250" t="e">
        <f t="array" ref="I250">IF(ROW(I245)&gt;COUNTA(H$6:H$505),"",INDEX(H:H,SMALL(IF(H$6:H$505&lt;&gt;"",ROW(H$6:H$505),""),ROW(I245))))</f>
        <v>#NUM!</v>
      </c>
      <c r="J250" t="str">
        <f t="shared" si="12"/>
        <v/>
      </c>
      <c r="M250" s="35"/>
      <c r="N250" s="35"/>
      <c r="O250" s="36"/>
      <c r="P250" s="37"/>
      <c r="Q250" s="37"/>
      <c r="R250" s="36"/>
    </row>
    <row r="251" spans="1:26">
      <c r="A251" s="34"/>
      <c r="B251" s="35"/>
      <c r="C251" s="36"/>
      <c r="D251" s="37"/>
      <c r="E251" s="37"/>
      <c r="F251" s="36"/>
      <c r="G251" s="130" t="str">
        <f t="shared" si="10"/>
        <v/>
      </c>
      <c r="H251" t="str">
        <f t="shared" si="11"/>
        <v/>
      </c>
      <c r="I251" t="e">
        <f t="array" ref="I251">IF(ROW(I246)&gt;COUNTA(H$6:H$505),"",INDEX(H:H,SMALL(IF(H$6:H$505&lt;&gt;"",ROW(H$6:H$505),""),ROW(I246))))</f>
        <v>#NUM!</v>
      </c>
      <c r="J251" t="str">
        <f t="shared" si="12"/>
        <v/>
      </c>
      <c r="M251" s="35"/>
      <c r="N251" s="35"/>
      <c r="O251" s="36"/>
      <c r="P251" s="37"/>
      <c r="Q251" s="37"/>
      <c r="R251" s="36"/>
    </row>
    <row r="252" spans="1:26">
      <c r="A252" s="34"/>
      <c r="B252" s="35"/>
      <c r="C252" s="36"/>
      <c r="D252" s="37"/>
      <c r="E252" s="37"/>
      <c r="F252" s="36"/>
      <c r="G252" s="130" t="str">
        <f t="shared" si="10"/>
        <v/>
      </c>
      <c r="H252" t="str">
        <f t="shared" si="11"/>
        <v/>
      </c>
      <c r="I252" t="e">
        <f t="array" ref="I252">IF(ROW(I247)&gt;COUNTA(H$6:H$505),"",INDEX(H:H,SMALL(IF(H$6:H$505&lt;&gt;"",ROW(H$6:H$505),""),ROW(I247))))</f>
        <v>#NUM!</v>
      </c>
      <c r="J252" t="str">
        <f t="shared" si="12"/>
        <v/>
      </c>
      <c r="M252" s="35"/>
      <c r="N252" s="35"/>
      <c r="O252" s="36"/>
      <c r="P252" s="37"/>
      <c r="Q252" s="37"/>
      <c r="R252" s="36"/>
      <c r="T252" s="7" t="s">
        <v>82</v>
      </c>
    </row>
    <row r="253" spans="1:26">
      <c r="A253" s="34"/>
      <c r="B253" s="35"/>
      <c r="C253" s="36"/>
      <c r="D253" s="37"/>
      <c r="E253" s="37"/>
      <c r="F253" s="36"/>
      <c r="G253" s="130" t="str">
        <f t="shared" si="10"/>
        <v/>
      </c>
      <c r="H253" t="str">
        <f t="shared" si="11"/>
        <v/>
      </c>
      <c r="I253" t="e">
        <f t="array" ref="I253">IF(ROW(I248)&gt;COUNTA(H$6:H$505),"",INDEX(H:H,SMALL(IF(H$6:H$505&lt;&gt;"",ROW(H$6:H$505),""),ROW(I248))))</f>
        <v>#NUM!</v>
      </c>
      <c r="J253" t="str">
        <f t="shared" si="12"/>
        <v/>
      </c>
      <c r="M253" s="35"/>
      <c r="N253" s="35"/>
      <c r="O253" s="36"/>
      <c r="P253" s="37"/>
      <c r="Q253" s="37"/>
      <c r="R253" s="36"/>
      <c r="T253" s="150" t="s">
        <v>80</v>
      </c>
      <c r="U253" s="146"/>
      <c r="V253" s="147"/>
      <c r="W253" s="143" t="s">
        <v>42</v>
      </c>
      <c r="X253" s="144"/>
      <c r="Y253" s="144"/>
      <c r="Z253" s="145"/>
    </row>
    <row r="254" spans="1:26">
      <c r="A254" s="34"/>
      <c r="B254" s="35"/>
      <c r="C254" s="36"/>
      <c r="D254" s="37"/>
      <c r="E254" s="37"/>
      <c r="F254" s="36"/>
      <c r="G254" s="130" t="str">
        <f t="shared" si="10"/>
        <v/>
      </c>
      <c r="H254" t="str">
        <f t="shared" si="11"/>
        <v/>
      </c>
      <c r="I254" t="e">
        <f t="array" ref="I254">IF(ROW(I249)&gt;COUNTA(H$6:H$505),"",INDEX(H:H,SMALL(IF(H$6:H$505&lt;&gt;"",ROW(H$6:H$505),""),ROW(I249))))</f>
        <v>#NUM!</v>
      </c>
      <c r="J254" t="str">
        <f t="shared" si="12"/>
        <v/>
      </c>
      <c r="M254" s="35"/>
      <c r="N254" s="35"/>
      <c r="O254" s="36"/>
      <c r="P254" s="37"/>
      <c r="Q254" s="37"/>
      <c r="R254" s="36"/>
      <c r="T254" s="151"/>
      <c r="U254" s="148"/>
      <c r="V254" s="149"/>
      <c r="W254" s="76" t="str">
        <f>IF(SUM(W256:Y284)=0,"",SUM(W256:W284)&amp;"g "&amp;"("&amp;ROUND(SUM(W256:W284)*100/(SUM(W256:W284)+SUM(X256:X284)+SUM(Y256:Y284)),0)&amp;"%)")</f>
        <v/>
      </c>
      <c r="X254" s="77" t="str">
        <f>IF(SUM(W256:Y284)=0,"",SUM(X256:X284)&amp;"g "&amp;"("&amp;ROUND(SUM(X256:X284)*100/(SUM(W256:W284)+SUM(X256:X284)+SUM(Y256:Y284)),0)&amp;"%)")</f>
        <v/>
      </c>
      <c r="Y254" s="78" t="str">
        <f>IF(SUM(W256:Y284)=0,"",SUM(Y256:Y284)&amp;"g "&amp;"("&amp;ROUND(SUM(Y256:Y284)*100/(SUM(W256:W284)+SUM(X256:X284)+SUM(Y256:Y284)),0)&amp;"%)")</f>
        <v/>
      </c>
      <c r="Z254" s="79" t="str">
        <f>IF(SUM(W256:Y284)=0,"",SUM(Z256:Z284))</f>
        <v/>
      </c>
    </row>
    <row r="255" spans="1:26">
      <c r="A255" s="34"/>
      <c r="B255" s="35"/>
      <c r="C255" s="36"/>
      <c r="D255" s="37"/>
      <c r="E255" s="37"/>
      <c r="F255" s="36"/>
      <c r="G255" s="130" t="str">
        <f t="shared" si="10"/>
        <v/>
      </c>
      <c r="H255" t="str">
        <f t="shared" si="11"/>
        <v/>
      </c>
      <c r="I255" t="e">
        <f t="array" ref="I255">IF(ROW(I250)&gt;COUNTA(H$6:H$505),"",INDEX(H:H,SMALL(IF(H$6:H$505&lt;&gt;"",ROW(H$6:H$505),""),ROW(I250))))</f>
        <v>#NUM!</v>
      </c>
      <c r="J255" t="str">
        <f t="shared" si="12"/>
        <v/>
      </c>
      <c r="M255" s="35"/>
      <c r="N255" s="35"/>
      <c r="O255" s="36"/>
      <c r="P255" s="37"/>
      <c r="Q255" s="37"/>
      <c r="R255" s="36"/>
      <c r="T255" s="139" t="s">
        <v>30</v>
      </c>
      <c r="U255" s="2" t="s">
        <v>35</v>
      </c>
      <c r="V255" s="6" t="s">
        <v>24</v>
      </c>
      <c r="W255" s="83" t="s">
        <v>86</v>
      </c>
      <c r="X255" s="28" t="s">
        <v>87</v>
      </c>
      <c r="Y255" s="84" t="s">
        <v>88</v>
      </c>
      <c r="Z255" s="6" t="s">
        <v>25</v>
      </c>
    </row>
    <row r="256" spans="1:26">
      <c r="A256" s="34"/>
      <c r="B256" s="35"/>
      <c r="C256" s="36"/>
      <c r="D256" s="37"/>
      <c r="E256" s="37"/>
      <c r="F256" s="36"/>
      <c r="G256" s="130" t="str">
        <f t="shared" si="10"/>
        <v/>
      </c>
      <c r="H256" t="str">
        <f t="shared" si="11"/>
        <v/>
      </c>
      <c r="I256" t="e">
        <f t="array" ref="I256">IF(ROW(I251)&gt;COUNTA(H$6:H$505),"",INDEX(H:H,SMALL(IF(H$6:H$505&lt;&gt;"",ROW(H$6:H$505),""),ROW(I251))))</f>
        <v>#NUM!</v>
      </c>
      <c r="J256" t="str">
        <f t="shared" si="12"/>
        <v/>
      </c>
      <c r="M256" s="35"/>
      <c r="N256" s="35"/>
      <c r="O256" s="36"/>
      <c r="P256" s="37"/>
      <c r="Q256" s="37"/>
      <c r="R256" s="36"/>
      <c r="T256" s="136"/>
      <c r="U256" s="49"/>
      <c r="V256" s="23" t="str">
        <f>IF(T256="","",VLOOKUP(T256,食材リスト!$A$6:$H$505,3,FALSE))</f>
        <v/>
      </c>
      <c r="W256" s="17" t="str">
        <f>IF(COUNTA(T256:U256)&lt;&gt;2,"",ROUND(VLOOKUP(T256,食材リスト!$A$6:$H$505,4,FALSE)*U256/VLOOKUP(T256,食材リスト!$A$6:$H$505,2,FALSE),1))</f>
        <v/>
      </c>
      <c r="X256" s="29" t="str">
        <f>IF(COUNTA(T256:U256)&lt;&gt;2,"",ROUND(VLOOKUP(T256,食材リスト!$A$6:$H$505,5,FALSE)*U256/VLOOKUP(T256,食材リスト!$A$6:$H$505,2,FALSE),1))</f>
        <v/>
      </c>
      <c r="Y256" s="18" t="str">
        <f>IF(COUNTA(T256:U256)&lt;&gt;2,"",ROUND(VLOOKUP(T256,食材リスト!$A$6:$H$505,6,FALSE)*U256/VLOOKUP(T256,食材リスト!$A$6:$H$505,2,FALSE),1))</f>
        <v/>
      </c>
      <c r="Z256" s="24" t="str">
        <f>IF(COUNTA(T256:U256)&lt;&gt;2,"",ROUND(VLOOKUP(T256,食材リスト!$A$6:$H$505,7,FALSE)*U256/VLOOKUP(T256,食材リスト!$A$6:$H$505,2,FALSE),0))</f>
        <v/>
      </c>
    </row>
    <row r="257" spans="1:26">
      <c r="A257" s="34"/>
      <c r="B257" s="35"/>
      <c r="C257" s="36"/>
      <c r="D257" s="37"/>
      <c r="E257" s="37"/>
      <c r="F257" s="36"/>
      <c r="G257" s="130" t="str">
        <f t="shared" si="10"/>
        <v/>
      </c>
      <c r="H257" t="str">
        <f t="shared" si="11"/>
        <v/>
      </c>
      <c r="I257" t="e">
        <f t="array" ref="I257">IF(ROW(I252)&gt;COUNTA(H$6:H$505),"",INDEX(H:H,SMALL(IF(H$6:H$505&lt;&gt;"",ROW(H$6:H$505),""),ROW(I252))))</f>
        <v>#NUM!</v>
      </c>
      <c r="J257" t="str">
        <f t="shared" si="12"/>
        <v/>
      </c>
      <c r="M257" s="35"/>
      <c r="N257" s="35"/>
      <c r="O257" s="36"/>
      <c r="P257" s="37"/>
      <c r="Q257" s="37"/>
      <c r="R257" s="36"/>
      <c r="T257" s="136"/>
      <c r="U257" s="34"/>
      <c r="V257" s="12" t="str">
        <f>IF(T257="","",VLOOKUP(T257,食材リスト!$A$6:$H$505,3,FALSE))</f>
        <v/>
      </c>
      <c r="W257" s="19" t="str">
        <f>IF(COUNTA(T257:U257)&lt;&gt;2,"",ROUND(VLOOKUP(T257,食材リスト!$A$6:$H$505,4,FALSE)*U257/VLOOKUP(T257,食材リスト!$A$6:$H$505,2,FALSE),1))</f>
        <v/>
      </c>
      <c r="X257" s="30" t="str">
        <f>IF(COUNTA(T257:U257)&lt;&gt;2,"",ROUND(VLOOKUP(T257,食材リスト!$A$6:$H$505,5,FALSE)*U257/VLOOKUP(T257,食材リスト!$A$6:$H$505,2,FALSE),1))</f>
        <v/>
      </c>
      <c r="Y257" s="20" t="str">
        <f>IF(COUNTA(T257:U257)&lt;&gt;2,"",ROUND(VLOOKUP(T257,食材リスト!$A$6:$H$505,6,FALSE)*U257/VLOOKUP(T257,食材リスト!$A$6:$H$505,2,FALSE),1))</f>
        <v/>
      </c>
      <c r="Z257" s="25" t="str">
        <f>IF(COUNTA(T257:U257)&lt;&gt;2,"",ROUND(VLOOKUP(T257,食材リスト!$A$6:$H$505,7,FALSE)*U257/VLOOKUP(T257,食材リスト!$A$6:$H$505,2,FALSE),0))</f>
        <v/>
      </c>
    </row>
    <row r="258" spans="1:26">
      <c r="A258" s="34"/>
      <c r="B258" s="35"/>
      <c r="C258" s="36"/>
      <c r="D258" s="37"/>
      <c r="E258" s="37"/>
      <c r="F258" s="36"/>
      <c r="G258" s="130" t="str">
        <f t="shared" si="10"/>
        <v/>
      </c>
      <c r="H258" t="str">
        <f t="shared" si="11"/>
        <v/>
      </c>
      <c r="I258" t="e">
        <f t="array" ref="I258">IF(ROW(I253)&gt;COUNTA(H$6:H$505),"",INDEX(H:H,SMALL(IF(H$6:H$505&lt;&gt;"",ROW(H$6:H$505),""),ROW(I253))))</f>
        <v>#NUM!</v>
      </c>
      <c r="J258" t="str">
        <f t="shared" si="12"/>
        <v/>
      </c>
      <c r="M258" s="35"/>
      <c r="N258" s="35"/>
      <c r="O258" s="36"/>
      <c r="P258" s="37"/>
      <c r="Q258" s="37"/>
      <c r="R258" s="36"/>
      <c r="T258" s="136"/>
      <c r="U258" s="34"/>
      <c r="V258" s="12" t="str">
        <f>IF(T258="","",VLOOKUP(T258,食材リスト!$A$6:$H$505,3,FALSE))</f>
        <v/>
      </c>
      <c r="W258" s="19" t="str">
        <f>IF(COUNTA(T258:U258)&lt;&gt;2,"",ROUND(VLOOKUP(T258,食材リスト!$A$6:$H$505,4,FALSE)*U258/VLOOKUP(T258,食材リスト!$A$6:$H$505,2,FALSE),1))</f>
        <v/>
      </c>
      <c r="X258" s="30" t="str">
        <f>IF(COUNTA(T258:U258)&lt;&gt;2,"",ROUND(VLOOKUP(T258,食材リスト!$A$6:$H$505,5,FALSE)*U258/VLOOKUP(T258,食材リスト!$A$6:$H$505,2,FALSE),1))</f>
        <v/>
      </c>
      <c r="Y258" s="20" t="str">
        <f>IF(COUNTA(T258:U258)&lt;&gt;2,"",ROUND(VLOOKUP(T258,食材リスト!$A$6:$H$505,6,FALSE)*U258/VLOOKUP(T258,食材リスト!$A$6:$H$505,2,FALSE),1))</f>
        <v/>
      </c>
      <c r="Z258" s="25" t="str">
        <f>IF(COUNTA(T258:U258)&lt;&gt;2,"",ROUND(VLOOKUP(T258,食材リスト!$A$6:$H$505,7,FALSE)*U258/VLOOKUP(T258,食材リスト!$A$6:$H$505,2,FALSE),0))</f>
        <v/>
      </c>
    </row>
    <row r="259" spans="1:26">
      <c r="A259" s="34"/>
      <c r="B259" s="35"/>
      <c r="C259" s="36"/>
      <c r="D259" s="37"/>
      <c r="E259" s="37"/>
      <c r="F259" s="36"/>
      <c r="G259" s="130" t="str">
        <f t="shared" si="10"/>
        <v/>
      </c>
      <c r="H259" t="str">
        <f t="shared" si="11"/>
        <v/>
      </c>
      <c r="I259" t="e">
        <f t="array" ref="I259">IF(ROW(I254)&gt;COUNTA(H$6:H$505),"",INDEX(H:H,SMALL(IF(H$6:H$505&lt;&gt;"",ROW(H$6:H$505),""),ROW(I254))))</f>
        <v>#NUM!</v>
      </c>
      <c r="J259" t="str">
        <f t="shared" si="12"/>
        <v/>
      </c>
      <c r="M259" s="35"/>
      <c r="N259" s="35"/>
      <c r="O259" s="36"/>
      <c r="P259" s="37"/>
      <c r="Q259" s="37"/>
      <c r="R259" s="36"/>
      <c r="T259" s="136"/>
      <c r="U259" s="34"/>
      <c r="V259" s="12" t="str">
        <f>IF(T259="","",VLOOKUP(T259,食材リスト!$A$6:$H$505,3,FALSE))</f>
        <v/>
      </c>
      <c r="W259" s="19" t="str">
        <f>IF(COUNTA(T259:U259)&lt;&gt;2,"",ROUND(VLOOKUP(T259,食材リスト!$A$6:$H$505,4,FALSE)*U259/VLOOKUP(T259,食材リスト!$A$6:$H$505,2,FALSE),1))</f>
        <v/>
      </c>
      <c r="X259" s="30" t="str">
        <f>IF(COUNTA(T259:U259)&lt;&gt;2,"",ROUND(VLOOKUP(T259,食材リスト!$A$6:$H$505,5,FALSE)*U259/VLOOKUP(T259,食材リスト!$A$6:$H$505,2,FALSE),1))</f>
        <v/>
      </c>
      <c r="Y259" s="20" t="str">
        <f>IF(COUNTA(T259:U259)&lt;&gt;2,"",ROUND(VLOOKUP(T259,食材リスト!$A$6:$H$505,6,FALSE)*U259/VLOOKUP(T259,食材リスト!$A$6:$H$505,2,FALSE),1))</f>
        <v/>
      </c>
      <c r="Z259" s="25" t="str">
        <f>IF(COUNTA(T259:U259)&lt;&gt;2,"",ROUND(VLOOKUP(T259,食材リスト!$A$6:$H$505,7,FALSE)*U259/VLOOKUP(T259,食材リスト!$A$6:$H$505,2,FALSE),0))</f>
        <v/>
      </c>
    </row>
    <row r="260" spans="1:26">
      <c r="A260" s="34"/>
      <c r="B260" s="35"/>
      <c r="C260" s="36"/>
      <c r="D260" s="37"/>
      <c r="E260" s="37"/>
      <c r="F260" s="36"/>
      <c r="G260" s="130" t="str">
        <f t="shared" si="10"/>
        <v/>
      </c>
      <c r="H260" t="str">
        <f t="shared" si="11"/>
        <v/>
      </c>
      <c r="I260" t="e">
        <f t="array" ref="I260">IF(ROW(I255)&gt;COUNTA(H$6:H$505),"",INDEX(H:H,SMALL(IF(H$6:H$505&lt;&gt;"",ROW(H$6:H$505),""),ROW(I255))))</f>
        <v>#NUM!</v>
      </c>
      <c r="J260" t="str">
        <f t="shared" si="12"/>
        <v/>
      </c>
      <c r="M260" s="35"/>
      <c r="N260" s="35"/>
      <c r="O260" s="36"/>
      <c r="P260" s="37"/>
      <c r="Q260" s="37"/>
      <c r="R260" s="36"/>
      <c r="T260" s="136"/>
      <c r="U260" s="34"/>
      <c r="V260" s="12" t="str">
        <f>IF(T260="","",VLOOKUP(T260,食材リスト!$A$6:$H$505,3,FALSE))</f>
        <v/>
      </c>
      <c r="W260" s="19" t="str">
        <f>IF(COUNTA(T260:U260)&lt;&gt;2,"",ROUND(VLOOKUP(T260,食材リスト!$A$6:$H$505,4,FALSE)*U260/VLOOKUP(T260,食材リスト!$A$6:$H$505,2,FALSE),1))</f>
        <v/>
      </c>
      <c r="X260" s="30" t="str">
        <f>IF(COUNTA(T260:U260)&lt;&gt;2,"",ROUND(VLOOKUP(T260,食材リスト!$A$6:$H$505,5,FALSE)*U260/VLOOKUP(T260,食材リスト!$A$6:$H$505,2,FALSE),1))</f>
        <v/>
      </c>
      <c r="Y260" s="20" t="str">
        <f>IF(COUNTA(T260:U260)&lt;&gt;2,"",ROUND(VLOOKUP(T260,食材リスト!$A$6:$H$505,6,FALSE)*U260/VLOOKUP(T260,食材リスト!$A$6:$H$505,2,FALSE),1))</f>
        <v/>
      </c>
      <c r="Z260" s="25" t="str">
        <f>IF(COUNTA(T260:U260)&lt;&gt;2,"",ROUND(VLOOKUP(T260,食材リスト!$A$6:$H$505,7,FALSE)*U260/VLOOKUP(T260,食材リスト!$A$6:$H$505,2,FALSE),0))</f>
        <v/>
      </c>
    </row>
    <row r="261" spans="1:26">
      <c r="A261" s="34"/>
      <c r="B261" s="35"/>
      <c r="C261" s="36"/>
      <c r="D261" s="37"/>
      <c r="E261" s="37"/>
      <c r="F261" s="36"/>
      <c r="G261" s="130" t="str">
        <f t="shared" ref="G261:G324" si="13">IF(COUNTA(A261:F261)&lt;&gt;6,"",ROUND(D261*4+E261*9+F261*4,2))</f>
        <v/>
      </c>
      <c r="H261" t="str">
        <f t="shared" si="11"/>
        <v/>
      </c>
      <c r="I261" t="e">
        <f t="array" ref="I261">IF(ROW(I256)&gt;COUNTA(H$6:H$505),"",INDEX(H:H,SMALL(IF(H$6:H$505&lt;&gt;"",ROW(H$6:H$505),""),ROW(I256))))</f>
        <v>#NUM!</v>
      </c>
      <c r="J261" t="str">
        <f t="shared" si="12"/>
        <v/>
      </c>
      <c r="M261" s="35"/>
      <c r="N261" s="35"/>
      <c r="O261" s="36"/>
      <c r="P261" s="37"/>
      <c r="Q261" s="37"/>
      <c r="R261" s="36"/>
      <c r="T261" s="136"/>
      <c r="U261" s="34"/>
      <c r="V261" s="12" t="str">
        <f>IF(T261="","",VLOOKUP(T261,食材リスト!$A$6:$H$505,3,FALSE))</f>
        <v/>
      </c>
      <c r="W261" s="19" t="str">
        <f>IF(COUNTA(T261:U261)&lt;&gt;2,"",ROUND(VLOOKUP(T261,食材リスト!$A$6:$H$505,4,FALSE)*U261/VLOOKUP(T261,食材リスト!$A$6:$H$505,2,FALSE),1))</f>
        <v/>
      </c>
      <c r="X261" s="30" t="str">
        <f>IF(COUNTA(T261:U261)&lt;&gt;2,"",ROUND(VLOOKUP(T261,食材リスト!$A$6:$H$505,5,FALSE)*U261/VLOOKUP(T261,食材リスト!$A$6:$H$505,2,FALSE),1))</f>
        <v/>
      </c>
      <c r="Y261" s="20" t="str">
        <f>IF(COUNTA(T261:U261)&lt;&gt;2,"",ROUND(VLOOKUP(T261,食材リスト!$A$6:$H$505,6,FALSE)*U261/VLOOKUP(T261,食材リスト!$A$6:$H$505,2,FALSE),1))</f>
        <v/>
      </c>
      <c r="Z261" s="25" t="str">
        <f>IF(COUNTA(T261:U261)&lt;&gt;2,"",ROUND(VLOOKUP(T261,食材リスト!$A$6:$H$505,7,FALSE)*U261/VLOOKUP(T261,食材リスト!$A$6:$H$505,2,FALSE),0))</f>
        <v/>
      </c>
    </row>
    <row r="262" spans="1:26">
      <c r="A262" s="34"/>
      <c r="B262" s="35"/>
      <c r="C262" s="36"/>
      <c r="D262" s="37"/>
      <c r="E262" s="37"/>
      <c r="F262" s="36"/>
      <c r="G262" s="130" t="str">
        <f t="shared" si="13"/>
        <v/>
      </c>
      <c r="H262" t="str">
        <f t="shared" ref="H262:H325" si="14">IF(A262="","",A262)</f>
        <v/>
      </c>
      <c r="I262" t="e">
        <f t="array" ref="I262">IF(ROW(I257)&gt;COUNTA(H$6:H$505),"",INDEX(H:H,SMALL(IF(H$6:H$505&lt;&gt;"",ROW(H$6:H$505),""),ROW(I257))))</f>
        <v>#NUM!</v>
      </c>
      <c r="J262" t="str">
        <f t="shared" ref="J262:J325" si="15">IF(ISERROR(I262),"",I262)</f>
        <v/>
      </c>
      <c r="M262" s="35"/>
      <c r="N262" s="35"/>
      <c r="O262" s="36"/>
      <c r="P262" s="37"/>
      <c r="Q262" s="37"/>
      <c r="R262" s="36"/>
      <c r="T262" s="136"/>
      <c r="U262" s="34"/>
      <c r="V262" s="12" t="str">
        <f>IF(T262="","",VLOOKUP(T262,食材リスト!$A$6:$H$505,3,FALSE))</f>
        <v/>
      </c>
      <c r="W262" s="19" t="str">
        <f>IF(COUNTA(T262:U262)&lt;&gt;2,"",ROUND(VLOOKUP(T262,食材リスト!$A$6:$H$505,4,FALSE)*U262/VLOOKUP(T262,食材リスト!$A$6:$H$505,2,FALSE),1))</f>
        <v/>
      </c>
      <c r="X262" s="30" t="str">
        <f>IF(COUNTA(T262:U262)&lt;&gt;2,"",ROUND(VLOOKUP(T262,食材リスト!$A$6:$H$505,5,FALSE)*U262/VLOOKUP(T262,食材リスト!$A$6:$H$505,2,FALSE),1))</f>
        <v/>
      </c>
      <c r="Y262" s="20" t="str">
        <f>IF(COUNTA(T262:U262)&lt;&gt;2,"",ROUND(VLOOKUP(T262,食材リスト!$A$6:$H$505,6,FALSE)*U262/VLOOKUP(T262,食材リスト!$A$6:$H$505,2,FALSE),1))</f>
        <v/>
      </c>
      <c r="Z262" s="25" t="str">
        <f>IF(COUNTA(T262:U262)&lt;&gt;2,"",ROUND(VLOOKUP(T262,食材リスト!$A$6:$H$505,7,FALSE)*U262/VLOOKUP(T262,食材リスト!$A$6:$H$505,2,FALSE),0))</f>
        <v/>
      </c>
    </row>
    <row r="263" spans="1:26">
      <c r="A263" s="34"/>
      <c r="B263" s="35"/>
      <c r="C263" s="36"/>
      <c r="D263" s="37"/>
      <c r="E263" s="37"/>
      <c r="F263" s="36"/>
      <c r="G263" s="130" t="str">
        <f t="shared" si="13"/>
        <v/>
      </c>
      <c r="H263" t="str">
        <f t="shared" si="14"/>
        <v/>
      </c>
      <c r="I263" t="e">
        <f t="array" ref="I263">IF(ROW(I258)&gt;COUNTA(H$6:H$505),"",INDEX(H:H,SMALL(IF(H$6:H$505&lt;&gt;"",ROW(H$6:H$505),""),ROW(I258))))</f>
        <v>#NUM!</v>
      </c>
      <c r="J263" t="str">
        <f t="shared" si="15"/>
        <v/>
      </c>
      <c r="M263" s="35"/>
      <c r="N263" s="35"/>
      <c r="O263" s="36"/>
      <c r="P263" s="37"/>
      <c r="Q263" s="37"/>
      <c r="R263" s="36"/>
      <c r="T263" s="136"/>
      <c r="U263" s="34"/>
      <c r="V263" s="12" t="str">
        <f>IF(T263="","",VLOOKUP(T263,食材リスト!$A$6:$H$505,3,FALSE))</f>
        <v/>
      </c>
      <c r="W263" s="19" t="str">
        <f>IF(COUNTA(T263:U263)&lt;&gt;2,"",ROUND(VLOOKUP(T263,食材リスト!$A$6:$H$505,4,FALSE)*U263/VLOOKUP(T263,食材リスト!$A$6:$H$505,2,FALSE),1))</f>
        <v/>
      </c>
      <c r="X263" s="30" t="str">
        <f>IF(COUNTA(T263:U263)&lt;&gt;2,"",ROUND(VLOOKUP(T263,食材リスト!$A$6:$H$505,5,FALSE)*U263/VLOOKUP(T263,食材リスト!$A$6:$H$505,2,FALSE),1))</f>
        <v/>
      </c>
      <c r="Y263" s="20" t="str">
        <f>IF(COUNTA(T263:U263)&lt;&gt;2,"",ROUND(VLOOKUP(T263,食材リスト!$A$6:$H$505,6,FALSE)*U263/VLOOKUP(T263,食材リスト!$A$6:$H$505,2,FALSE),1))</f>
        <v/>
      </c>
      <c r="Z263" s="25" t="str">
        <f>IF(COUNTA(T263:U263)&lt;&gt;2,"",ROUND(VLOOKUP(T263,食材リスト!$A$6:$H$505,7,FALSE)*U263/VLOOKUP(T263,食材リスト!$A$6:$H$505,2,FALSE),0))</f>
        <v/>
      </c>
    </row>
    <row r="264" spans="1:26">
      <c r="A264" s="34"/>
      <c r="B264" s="35"/>
      <c r="C264" s="36"/>
      <c r="D264" s="37"/>
      <c r="E264" s="37"/>
      <c r="F264" s="36"/>
      <c r="G264" s="130" t="str">
        <f t="shared" si="13"/>
        <v/>
      </c>
      <c r="H264" t="str">
        <f t="shared" si="14"/>
        <v/>
      </c>
      <c r="I264" t="e">
        <f t="array" ref="I264">IF(ROW(I259)&gt;COUNTA(H$6:H$505),"",INDEX(H:H,SMALL(IF(H$6:H$505&lt;&gt;"",ROW(H$6:H$505),""),ROW(I259))))</f>
        <v>#NUM!</v>
      </c>
      <c r="J264" t="str">
        <f t="shared" si="15"/>
        <v/>
      </c>
      <c r="M264" s="35"/>
      <c r="N264" s="35"/>
      <c r="O264" s="36"/>
      <c r="P264" s="37"/>
      <c r="Q264" s="37"/>
      <c r="R264" s="36"/>
      <c r="T264" s="136"/>
      <c r="U264" s="34"/>
      <c r="V264" s="12" t="str">
        <f>IF(T264="","",VLOOKUP(T264,食材リスト!$A$6:$H$505,3,FALSE))</f>
        <v/>
      </c>
      <c r="W264" s="19" t="str">
        <f>IF(COUNTA(T264:U264)&lt;&gt;2,"",ROUND(VLOOKUP(T264,食材リスト!$A$6:$H$505,4,FALSE)*U264/VLOOKUP(T264,食材リスト!$A$6:$H$505,2,FALSE),1))</f>
        <v/>
      </c>
      <c r="X264" s="30" t="str">
        <f>IF(COUNTA(T264:U264)&lt;&gt;2,"",ROUND(VLOOKUP(T264,食材リスト!$A$6:$H$505,5,FALSE)*U264/VLOOKUP(T264,食材リスト!$A$6:$H$505,2,FALSE),1))</f>
        <v/>
      </c>
      <c r="Y264" s="20" t="str">
        <f>IF(COUNTA(T264:U264)&lt;&gt;2,"",ROUND(VLOOKUP(T264,食材リスト!$A$6:$H$505,6,FALSE)*U264/VLOOKUP(T264,食材リスト!$A$6:$H$505,2,FALSE),1))</f>
        <v/>
      </c>
      <c r="Z264" s="25" t="str">
        <f>IF(COUNTA(T264:U264)&lt;&gt;2,"",ROUND(VLOOKUP(T264,食材リスト!$A$6:$H$505,7,FALSE)*U264/VLOOKUP(T264,食材リスト!$A$6:$H$505,2,FALSE),0))</f>
        <v/>
      </c>
    </row>
    <row r="265" spans="1:26">
      <c r="A265" s="34"/>
      <c r="B265" s="35"/>
      <c r="C265" s="36"/>
      <c r="D265" s="37"/>
      <c r="E265" s="37"/>
      <c r="F265" s="36"/>
      <c r="G265" s="130" t="str">
        <f t="shared" si="13"/>
        <v/>
      </c>
      <c r="H265" t="str">
        <f t="shared" si="14"/>
        <v/>
      </c>
      <c r="I265" t="e">
        <f t="array" ref="I265">IF(ROW(I260)&gt;COUNTA(H$6:H$505),"",INDEX(H:H,SMALL(IF(H$6:H$505&lt;&gt;"",ROW(H$6:H$505),""),ROW(I260))))</f>
        <v>#NUM!</v>
      </c>
      <c r="J265" t="str">
        <f t="shared" si="15"/>
        <v/>
      </c>
      <c r="M265" s="35"/>
      <c r="N265" s="35"/>
      <c r="O265" s="36"/>
      <c r="P265" s="37"/>
      <c r="Q265" s="37"/>
      <c r="R265" s="36"/>
      <c r="T265" s="136"/>
      <c r="U265" s="34"/>
      <c r="V265" s="12" t="str">
        <f>IF(T265="","",VLOOKUP(T265,食材リスト!$A$6:$H$505,3,FALSE))</f>
        <v/>
      </c>
      <c r="W265" s="19" t="str">
        <f>IF(COUNTA(T265:U265)&lt;&gt;2,"",ROUND(VLOOKUP(T265,食材リスト!$A$6:$H$505,4,FALSE)*U265/VLOOKUP(T265,食材リスト!$A$6:$H$505,2,FALSE),1))</f>
        <v/>
      </c>
      <c r="X265" s="30" t="str">
        <f>IF(COUNTA(T265:U265)&lt;&gt;2,"",ROUND(VLOOKUP(T265,食材リスト!$A$6:$H$505,5,FALSE)*U265/VLOOKUP(T265,食材リスト!$A$6:$H$505,2,FALSE),1))</f>
        <v/>
      </c>
      <c r="Y265" s="20" t="str">
        <f>IF(COUNTA(T265:U265)&lt;&gt;2,"",ROUND(VLOOKUP(T265,食材リスト!$A$6:$H$505,6,FALSE)*U265/VLOOKUP(T265,食材リスト!$A$6:$H$505,2,FALSE),1))</f>
        <v/>
      </c>
      <c r="Z265" s="25" t="str">
        <f>IF(COUNTA(T265:U265)&lt;&gt;2,"",ROUND(VLOOKUP(T265,食材リスト!$A$6:$H$505,7,FALSE)*U265/VLOOKUP(T265,食材リスト!$A$6:$H$505,2,FALSE),0))</f>
        <v/>
      </c>
    </row>
    <row r="266" spans="1:26">
      <c r="A266" s="34"/>
      <c r="B266" s="35"/>
      <c r="C266" s="36"/>
      <c r="D266" s="37"/>
      <c r="E266" s="37"/>
      <c r="F266" s="36"/>
      <c r="G266" s="130" t="str">
        <f t="shared" si="13"/>
        <v/>
      </c>
      <c r="H266" t="str">
        <f t="shared" si="14"/>
        <v/>
      </c>
      <c r="I266" t="e">
        <f t="array" ref="I266">IF(ROW(I261)&gt;COUNTA(H$6:H$505),"",INDEX(H:H,SMALL(IF(H$6:H$505&lt;&gt;"",ROW(H$6:H$505),""),ROW(I261))))</f>
        <v>#NUM!</v>
      </c>
      <c r="J266" t="str">
        <f t="shared" si="15"/>
        <v/>
      </c>
      <c r="M266" s="35"/>
      <c r="N266" s="35"/>
      <c r="O266" s="36"/>
      <c r="P266" s="37"/>
      <c r="Q266" s="37"/>
      <c r="R266" s="36"/>
      <c r="T266" s="136"/>
      <c r="U266" s="34"/>
      <c r="V266" s="12" t="str">
        <f>IF(T266="","",VLOOKUP(T266,食材リスト!$A$6:$H$505,3,FALSE))</f>
        <v/>
      </c>
      <c r="W266" s="19" t="str">
        <f>IF(COUNTA(T266:U266)&lt;&gt;2,"",ROUND(VLOOKUP(T266,食材リスト!$A$6:$H$505,4,FALSE)*U266/VLOOKUP(T266,食材リスト!$A$6:$H$505,2,FALSE),1))</f>
        <v/>
      </c>
      <c r="X266" s="30" t="str">
        <f>IF(COUNTA(T266:U266)&lt;&gt;2,"",ROUND(VLOOKUP(T266,食材リスト!$A$6:$H$505,5,FALSE)*U266/VLOOKUP(T266,食材リスト!$A$6:$H$505,2,FALSE),1))</f>
        <v/>
      </c>
      <c r="Y266" s="20" t="str">
        <f>IF(COUNTA(T266:U266)&lt;&gt;2,"",ROUND(VLOOKUP(T266,食材リスト!$A$6:$H$505,6,FALSE)*U266/VLOOKUP(T266,食材リスト!$A$6:$H$505,2,FALSE),1))</f>
        <v/>
      </c>
      <c r="Z266" s="25" t="str">
        <f>IF(COUNTA(T266:U266)&lt;&gt;2,"",ROUND(VLOOKUP(T266,食材リスト!$A$6:$H$505,7,FALSE)*U266/VLOOKUP(T266,食材リスト!$A$6:$H$505,2,FALSE),0))</f>
        <v/>
      </c>
    </row>
    <row r="267" spans="1:26">
      <c r="A267" s="34"/>
      <c r="B267" s="35"/>
      <c r="C267" s="36"/>
      <c r="D267" s="37"/>
      <c r="E267" s="37"/>
      <c r="F267" s="36"/>
      <c r="G267" s="130" t="str">
        <f t="shared" si="13"/>
        <v/>
      </c>
      <c r="H267" t="str">
        <f t="shared" si="14"/>
        <v/>
      </c>
      <c r="I267" t="e">
        <f t="array" ref="I267">IF(ROW(I262)&gt;COUNTA(H$6:H$505),"",INDEX(H:H,SMALL(IF(H$6:H$505&lt;&gt;"",ROW(H$6:H$505),""),ROW(I262))))</f>
        <v>#NUM!</v>
      </c>
      <c r="J267" t="str">
        <f t="shared" si="15"/>
        <v/>
      </c>
      <c r="M267" s="35"/>
      <c r="N267" s="35"/>
      <c r="O267" s="36"/>
      <c r="P267" s="37"/>
      <c r="Q267" s="37"/>
      <c r="R267" s="36"/>
      <c r="T267" s="136"/>
      <c r="U267" s="34"/>
      <c r="V267" s="12" t="str">
        <f>IF(T267="","",VLOOKUP(T267,食材リスト!$A$6:$H$505,3,FALSE))</f>
        <v/>
      </c>
      <c r="W267" s="19" t="str">
        <f>IF(COUNTA(T267:U267)&lt;&gt;2,"",ROUND(VLOOKUP(T267,食材リスト!$A$6:$H$505,4,FALSE)*U267/VLOOKUP(T267,食材リスト!$A$6:$H$505,2,FALSE),1))</f>
        <v/>
      </c>
      <c r="X267" s="30" t="str">
        <f>IF(COUNTA(T267:U267)&lt;&gt;2,"",ROUND(VLOOKUP(T267,食材リスト!$A$6:$H$505,5,FALSE)*U267/VLOOKUP(T267,食材リスト!$A$6:$H$505,2,FALSE),1))</f>
        <v/>
      </c>
      <c r="Y267" s="20" t="str">
        <f>IF(COUNTA(T267:U267)&lt;&gt;2,"",ROUND(VLOOKUP(T267,食材リスト!$A$6:$H$505,6,FALSE)*U267/VLOOKUP(T267,食材リスト!$A$6:$H$505,2,FALSE),1))</f>
        <v/>
      </c>
      <c r="Z267" s="25" t="str">
        <f>IF(COUNTA(T267:U267)&lt;&gt;2,"",ROUND(VLOOKUP(T267,食材リスト!$A$6:$H$505,7,FALSE)*U267/VLOOKUP(T267,食材リスト!$A$6:$H$505,2,FALSE),0))</f>
        <v/>
      </c>
    </row>
    <row r="268" spans="1:26">
      <c r="A268" s="34"/>
      <c r="B268" s="35"/>
      <c r="C268" s="36"/>
      <c r="D268" s="37"/>
      <c r="E268" s="37"/>
      <c r="F268" s="36"/>
      <c r="G268" s="130" t="str">
        <f t="shared" si="13"/>
        <v/>
      </c>
      <c r="H268" t="str">
        <f t="shared" si="14"/>
        <v/>
      </c>
      <c r="I268" t="e">
        <f t="array" ref="I268">IF(ROW(I263)&gt;COUNTA(H$6:H$505),"",INDEX(H:H,SMALL(IF(H$6:H$505&lt;&gt;"",ROW(H$6:H$505),""),ROW(I263))))</f>
        <v>#NUM!</v>
      </c>
      <c r="J268" t="str">
        <f t="shared" si="15"/>
        <v/>
      </c>
      <c r="M268" s="35"/>
      <c r="N268" s="35"/>
      <c r="O268" s="36"/>
      <c r="P268" s="37"/>
      <c r="Q268" s="37"/>
      <c r="R268" s="36"/>
      <c r="T268" s="136"/>
      <c r="U268" s="34"/>
      <c r="V268" s="12" t="str">
        <f>IF(T268="","",VLOOKUP(T268,食材リスト!$A$6:$H$505,3,FALSE))</f>
        <v/>
      </c>
      <c r="W268" s="19" t="str">
        <f>IF(COUNTA(T268:U268)&lt;&gt;2,"",ROUND(VLOOKUP(T268,食材リスト!$A$6:$H$505,4,FALSE)*U268/VLOOKUP(T268,食材リスト!$A$6:$H$505,2,FALSE),1))</f>
        <v/>
      </c>
      <c r="X268" s="30" t="str">
        <f>IF(COUNTA(T268:U268)&lt;&gt;2,"",ROUND(VLOOKUP(T268,食材リスト!$A$6:$H$505,5,FALSE)*U268/VLOOKUP(T268,食材リスト!$A$6:$H$505,2,FALSE),1))</f>
        <v/>
      </c>
      <c r="Y268" s="20" t="str">
        <f>IF(COUNTA(T268:U268)&lt;&gt;2,"",ROUND(VLOOKUP(T268,食材リスト!$A$6:$H$505,6,FALSE)*U268/VLOOKUP(T268,食材リスト!$A$6:$H$505,2,FALSE),1))</f>
        <v/>
      </c>
      <c r="Z268" s="25" t="str">
        <f>IF(COUNTA(T268:U268)&lt;&gt;2,"",ROUND(VLOOKUP(T268,食材リスト!$A$6:$H$505,7,FALSE)*U268/VLOOKUP(T268,食材リスト!$A$6:$H$505,2,FALSE),0))</f>
        <v/>
      </c>
    </row>
    <row r="269" spans="1:26">
      <c r="A269" s="34"/>
      <c r="B269" s="35"/>
      <c r="C269" s="36"/>
      <c r="D269" s="37"/>
      <c r="E269" s="37"/>
      <c r="F269" s="36"/>
      <c r="G269" s="130" t="str">
        <f t="shared" si="13"/>
        <v/>
      </c>
      <c r="H269" t="str">
        <f t="shared" si="14"/>
        <v/>
      </c>
      <c r="I269" t="e">
        <f t="array" ref="I269">IF(ROW(I264)&gt;COUNTA(H$6:H$505),"",INDEX(H:H,SMALL(IF(H$6:H$505&lt;&gt;"",ROW(H$6:H$505),""),ROW(I264))))</f>
        <v>#NUM!</v>
      </c>
      <c r="J269" t="str">
        <f t="shared" si="15"/>
        <v/>
      </c>
      <c r="M269" s="35"/>
      <c r="N269" s="35"/>
      <c r="O269" s="36"/>
      <c r="P269" s="37"/>
      <c r="Q269" s="37"/>
      <c r="R269" s="36"/>
      <c r="T269" s="136"/>
      <c r="U269" s="34"/>
      <c r="V269" s="12" t="str">
        <f>IF(T269="","",VLOOKUP(T269,食材リスト!$A$6:$H$505,3,FALSE))</f>
        <v/>
      </c>
      <c r="W269" s="19" t="str">
        <f>IF(COUNTA(T269:U269)&lt;&gt;2,"",ROUND(VLOOKUP(T269,食材リスト!$A$6:$H$505,4,FALSE)*U269/VLOOKUP(T269,食材リスト!$A$6:$H$505,2,FALSE),1))</f>
        <v/>
      </c>
      <c r="X269" s="30" t="str">
        <f>IF(COUNTA(T269:U269)&lt;&gt;2,"",ROUND(VLOOKUP(T269,食材リスト!$A$6:$H$505,5,FALSE)*U269/VLOOKUP(T269,食材リスト!$A$6:$H$505,2,FALSE),1))</f>
        <v/>
      </c>
      <c r="Y269" s="20" t="str">
        <f>IF(COUNTA(T269:U269)&lt;&gt;2,"",ROUND(VLOOKUP(T269,食材リスト!$A$6:$H$505,6,FALSE)*U269/VLOOKUP(T269,食材リスト!$A$6:$H$505,2,FALSE),1))</f>
        <v/>
      </c>
      <c r="Z269" s="25" t="str">
        <f>IF(COUNTA(T269:U269)&lt;&gt;2,"",ROUND(VLOOKUP(T269,食材リスト!$A$6:$H$505,7,FALSE)*U269/VLOOKUP(T269,食材リスト!$A$6:$H$505,2,FALSE),0))</f>
        <v/>
      </c>
    </row>
    <row r="270" spans="1:26">
      <c r="A270" s="34"/>
      <c r="B270" s="35"/>
      <c r="C270" s="36"/>
      <c r="D270" s="37"/>
      <c r="E270" s="37"/>
      <c r="F270" s="36"/>
      <c r="G270" s="130" t="str">
        <f t="shared" si="13"/>
        <v/>
      </c>
      <c r="H270" t="str">
        <f t="shared" si="14"/>
        <v/>
      </c>
      <c r="I270" t="e">
        <f t="array" ref="I270">IF(ROW(I265)&gt;COUNTA(H$6:H$505),"",INDEX(H:H,SMALL(IF(H$6:H$505&lt;&gt;"",ROW(H$6:H$505),""),ROW(I265))))</f>
        <v>#NUM!</v>
      </c>
      <c r="J270" t="str">
        <f t="shared" si="15"/>
        <v/>
      </c>
      <c r="M270" s="35"/>
      <c r="N270" s="35"/>
      <c r="O270" s="36"/>
      <c r="P270" s="37"/>
      <c r="Q270" s="37"/>
      <c r="R270" s="36"/>
      <c r="T270" s="136"/>
      <c r="U270" s="34"/>
      <c r="V270" s="12" t="str">
        <f>IF(T270="","",VLOOKUP(T270,食材リスト!$A$6:$H$505,3,FALSE))</f>
        <v/>
      </c>
      <c r="W270" s="19" t="str">
        <f>IF(COUNTA(T270:U270)&lt;&gt;2,"",ROUND(VLOOKUP(T270,食材リスト!$A$6:$H$505,4,FALSE)*U270/VLOOKUP(T270,食材リスト!$A$6:$H$505,2,FALSE),1))</f>
        <v/>
      </c>
      <c r="X270" s="30" t="str">
        <f>IF(COUNTA(T270:U270)&lt;&gt;2,"",ROUND(VLOOKUP(T270,食材リスト!$A$6:$H$505,5,FALSE)*U270/VLOOKUP(T270,食材リスト!$A$6:$H$505,2,FALSE),1))</f>
        <v/>
      </c>
      <c r="Y270" s="20" t="str">
        <f>IF(COUNTA(T270:U270)&lt;&gt;2,"",ROUND(VLOOKUP(T270,食材リスト!$A$6:$H$505,6,FALSE)*U270/VLOOKUP(T270,食材リスト!$A$6:$H$505,2,FALSE),1))</f>
        <v/>
      </c>
      <c r="Z270" s="25" t="str">
        <f>IF(COUNTA(T270:U270)&lt;&gt;2,"",ROUND(VLOOKUP(T270,食材リスト!$A$6:$H$505,7,FALSE)*U270/VLOOKUP(T270,食材リスト!$A$6:$H$505,2,FALSE),0))</f>
        <v/>
      </c>
    </row>
    <row r="271" spans="1:26">
      <c r="A271" s="34"/>
      <c r="B271" s="35"/>
      <c r="C271" s="36"/>
      <c r="D271" s="37"/>
      <c r="E271" s="37"/>
      <c r="F271" s="36"/>
      <c r="G271" s="130" t="str">
        <f t="shared" si="13"/>
        <v/>
      </c>
      <c r="H271" t="str">
        <f t="shared" si="14"/>
        <v/>
      </c>
      <c r="I271" t="e">
        <f t="array" ref="I271">IF(ROW(I266)&gt;COUNTA(H$6:H$505),"",INDEX(H:H,SMALL(IF(H$6:H$505&lt;&gt;"",ROW(H$6:H$505),""),ROW(I266))))</f>
        <v>#NUM!</v>
      </c>
      <c r="J271" t="str">
        <f t="shared" si="15"/>
        <v/>
      </c>
      <c r="M271" s="35"/>
      <c r="N271" s="35"/>
      <c r="O271" s="36"/>
      <c r="P271" s="37"/>
      <c r="Q271" s="37"/>
      <c r="R271" s="36"/>
      <c r="T271" s="136"/>
      <c r="U271" s="34"/>
      <c r="V271" s="12" t="str">
        <f>IF(T271="","",VLOOKUP(T271,食材リスト!$A$6:$H$505,3,FALSE))</f>
        <v/>
      </c>
      <c r="W271" s="19" t="str">
        <f>IF(COUNTA(T271:U271)&lt;&gt;2,"",ROUND(VLOOKUP(T271,食材リスト!$A$6:$H$505,4,FALSE)*U271/VLOOKUP(T271,食材リスト!$A$6:$H$505,2,FALSE),1))</f>
        <v/>
      </c>
      <c r="X271" s="30" t="str">
        <f>IF(COUNTA(T271:U271)&lt;&gt;2,"",ROUND(VLOOKUP(T271,食材リスト!$A$6:$H$505,5,FALSE)*U271/VLOOKUP(T271,食材リスト!$A$6:$H$505,2,FALSE),1))</f>
        <v/>
      </c>
      <c r="Y271" s="20" t="str">
        <f>IF(COUNTA(T271:U271)&lt;&gt;2,"",ROUND(VLOOKUP(T271,食材リスト!$A$6:$H$505,6,FALSE)*U271/VLOOKUP(T271,食材リスト!$A$6:$H$505,2,FALSE),1))</f>
        <v/>
      </c>
      <c r="Z271" s="25" t="str">
        <f>IF(COUNTA(T271:U271)&lt;&gt;2,"",ROUND(VLOOKUP(T271,食材リスト!$A$6:$H$505,7,FALSE)*U271/VLOOKUP(T271,食材リスト!$A$6:$H$505,2,FALSE),0))</f>
        <v/>
      </c>
    </row>
    <row r="272" spans="1:26">
      <c r="A272" s="34"/>
      <c r="B272" s="35"/>
      <c r="C272" s="36"/>
      <c r="D272" s="37"/>
      <c r="E272" s="37"/>
      <c r="F272" s="36"/>
      <c r="G272" s="130" t="str">
        <f t="shared" si="13"/>
        <v/>
      </c>
      <c r="H272" t="str">
        <f t="shared" si="14"/>
        <v/>
      </c>
      <c r="I272" t="e">
        <f t="array" ref="I272">IF(ROW(I267)&gt;COUNTA(H$6:H$505),"",INDEX(H:H,SMALL(IF(H$6:H$505&lt;&gt;"",ROW(H$6:H$505),""),ROW(I267))))</f>
        <v>#NUM!</v>
      </c>
      <c r="J272" t="str">
        <f t="shared" si="15"/>
        <v/>
      </c>
      <c r="M272" s="35"/>
      <c r="N272" s="35"/>
      <c r="O272" s="36"/>
      <c r="P272" s="37"/>
      <c r="Q272" s="37"/>
      <c r="R272" s="36"/>
      <c r="T272" s="136"/>
      <c r="U272" s="34"/>
      <c r="V272" s="12" t="str">
        <f>IF(T272="","",VLOOKUP(T272,食材リスト!$A$6:$H$505,3,FALSE))</f>
        <v/>
      </c>
      <c r="W272" s="19" t="str">
        <f>IF(COUNTA(T272:U272)&lt;&gt;2,"",ROUND(VLOOKUP(T272,食材リスト!$A$6:$H$505,4,FALSE)*U272/VLOOKUP(T272,食材リスト!$A$6:$H$505,2,FALSE),1))</f>
        <v/>
      </c>
      <c r="X272" s="30" t="str">
        <f>IF(COUNTA(T272:U272)&lt;&gt;2,"",ROUND(VLOOKUP(T272,食材リスト!$A$6:$H$505,5,FALSE)*U272/VLOOKUP(T272,食材リスト!$A$6:$H$505,2,FALSE),1))</f>
        <v/>
      </c>
      <c r="Y272" s="20" t="str">
        <f>IF(COUNTA(T272:U272)&lt;&gt;2,"",ROUND(VLOOKUP(T272,食材リスト!$A$6:$H$505,6,FALSE)*U272/VLOOKUP(T272,食材リスト!$A$6:$H$505,2,FALSE),1))</f>
        <v/>
      </c>
      <c r="Z272" s="25" t="str">
        <f>IF(COUNTA(T272:U272)&lt;&gt;2,"",ROUND(VLOOKUP(T272,食材リスト!$A$6:$H$505,7,FALSE)*U272/VLOOKUP(T272,食材リスト!$A$6:$H$505,2,FALSE),0))</f>
        <v/>
      </c>
    </row>
    <row r="273" spans="1:26">
      <c r="A273" s="34"/>
      <c r="B273" s="35"/>
      <c r="C273" s="36"/>
      <c r="D273" s="37"/>
      <c r="E273" s="37"/>
      <c r="F273" s="36"/>
      <c r="G273" s="130" t="str">
        <f t="shared" si="13"/>
        <v/>
      </c>
      <c r="H273" t="str">
        <f t="shared" si="14"/>
        <v/>
      </c>
      <c r="I273" t="e">
        <f t="array" ref="I273">IF(ROW(I268)&gt;COUNTA(H$6:H$505),"",INDEX(H:H,SMALL(IF(H$6:H$505&lt;&gt;"",ROW(H$6:H$505),""),ROW(I268))))</f>
        <v>#NUM!</v>
      </c>
      <c r="J273" t="str">
        <f t="shared" si="15"/>
        <v/>
      </c>
      <c r="M273" s="35"/>
      <c r="N273" s="35"/>
      <c r="O273" s="36"/>
      <c r="P273" s="37"/>
      <c r="Q273" s="37"/>
      <c r="R273" s="36"/>
      <c r="T273" s="136"/>
      <c r="U273" s="34"/>
      <c r="V273" s="12" t="str">
        <f>IF(T273="","",VLOOKUP(T273,食材リスト!$A$6:$H$505,3,FALSE))</f>
        <v/>
      </c>
      <c r="W273" s="19" t="str">
        <f>IF(COUNTA(T273:U273)&lt;&gt;2,"",ROUND(VLOOKUP(T273,食材リスト!$A$6:$H$505,4,FALSE)*U273/VLOOKUP(T273,食材リスト!$A$6:$H$505,2,FALSE),1))</f>
        <v/>
      </c>
      <c r="X273" s="30" t="str">
        <f>IF(COUNTA(T273:U273)&lt;&gt;2,"",ROUND(VLOOKUP(T273,食材リスト!$A$6:$H$505,5,FALSE)*U273/VLOOKUP(T273,食材リスト!$A$6:$H$505,2,FALSE),1))</f>
        <v/>
      </c>
      <c r="Y273" s="20" t="str">
        <f>IF(COUNTA(T273:U273)&lt;&gt;2,"",ROUND(VLOOKUP(T273,食材リスト!$A$6:$H$505,6,FALSE)*U273/VLOOKUP(T273,食材リスト!$A$6:$H$505,2,FALSE),1))</f>
        <v/>
      </c>
      <c r="Z273" s="25" t="str">
        <f>IF(COUNTA(T273:U273)&lt;&gt;2,"",ROUND(VLOOKUP(T273,食材リスト!$A$6:$H$505,7,FALSE)*U273/VLOOKUP(T273,食材リスト!$A$6:$H$505,2,FALSE),0))</f>
        <v/>
      </c>
    </row>
    <row r="274" spans="1:26">
      <c r="A274" s="34"/>
      <c r="B274" s="35"/>
      <c r="C274" s="36"/>
      <c r="D274" s="37"/>
      <c r="E274" s="37"/>
      <c r="F274" s="36"/>
      <c r="G274" s="130" t="str">
        <f t="shared" si="13"/>
        <v/>
      </c>
      <c r="H274" t="str">
        <f t="shared" si="14"/>
        <v/>
      </c>
      <c r="I274" t="e">
        <f t="array" ref="I274">IF(ROW(I269)&gt;COUNTA(H$6:H$505),"",INDEX(H:H,SMALL(IF(H$6:H$505&lt;&gt;"",ROW(H$6:H$505),""),ROW(I269))))</f>
        <v>#NUM!</v>
      </c>
      <c r="J274" t="str">
        <f t="shared" si="15"/>
        <v/>
      </c>
      <c r="M274" s="35"/>
      <c r="N274" s="35"/>
      <c r="O274" s="36"/>
      <c r="P274" s="37"/>
      <c r="Q274" s="37"/>
      <c r="R274" s="36"/>
      <c r="T274" s="136"/>
      <c r="U274" s="34"/>
      <c r="V274" s="12" t="str">
        <f>IF(T274="","",VLOOKUP(T274,食材リスト!$A$6:$H$505,3,FALSE))</f>
        <v/>
      </c>
      <c r="W274" s="19" t="str">
        <f>IF(COUNTA(T274:U274)&lt;&gt;2,"",ROUND(VLOOKUP(T274,食材リスト!$A$6:$H$505,4,FALSE)*U274/VLOOKUP(T274,食材リスト!$A$6:$H$505,2,FALSE),1))</f>
        <v/>
      </c>
      <c r="X274" s="30" t="str">
        <f>IF(COUNTA(T274:U274)&lt;&gt;2,"",ROUND(VLOOKUP(T274,食材リスト!$A$6:$H$505,5,FALSE)*U274/VLOOKUP(T274,食材リスト!$A$6:$H$505,2,FALSE),1))</f>
        <v/>
      </c>
      <c r="Y274" s="20" t="str">
        <f>IF(COUNTA(T274:U274)&lt;&gt;2,"",ROUND(VLOOKUP(T274,食材リスト!$A$6:$H$505,6,FALSE)*U274/VLOOKUP(T274,食材リスト!$A$6:$H$505,2,FALSE),1))</f>
        <v/>
      </c>
      <c r="Z274" s="25" t="str">
        <f>IF(COUNTA(T274:U274)&lt;&gt;2,"",ROUND(VLOOKUP(T274,食材リスト!$A$6:$H$505,7,FALSE)*U274/VLOOKUP(T274,食材リスト!$A$6:$H$505,2,FALSE),0))</f>
        <v/>
      </c>
    </row>
    <row r="275" spans="1:26">
      <c r="A275" s="34"/>
      <c r="B275" s="35"/>
      <c r="C275" s="36"/>
      <c r="D275" s="37"/>
      <c r="E275" s="37"/>
      <c r="F275" s="36"/>
      <c r="G275" s="130" t="str">
        <f t="shared" si="13"/>
        <v/>
      </c>
      <c r="H275" t="str">
        <f t="shared" si="14"/>
        <v/>
      </c>
      <c r="I275" t="e">
        <f t="array" ref="I275">IF(ROW(I270)&gt;COUNTA(H$6:H$505),"",INDEX(H:H,SMALL(IF(H$6:H$505&lt;&gt;"",ROW(H$6:H$505),""),ROW(I270))))</f>
        <v>#NUM!</v>
      </c>
      <c r="J275" t="str">
        <f t="shared" si="15"/>
        <v/>
      </c>
      <c r="M275" s="35"/>
      <c r="N275" s="35"/>
      <c r="O275" s="36"/>
      <c r="P275" s="37"/>
      <c r="Q275" s="37"/>
      <c r="R275" s="36"/>
      <c r="T275" s="136"/>
      <c r="U275" s="34"/>
      <c r="V275" s="12" t="str">
        <f>IF(T275="","",VLOOKUP(T275,食材リスト!$A$6:$H$505,3,FALSE))</f>
        <v/>
      </c>
      <c r="W275" s="19" t="str">
        <f>IF(COUNTA(T275:U275)&lt;&gt;2,"",ROUND(VLOOKUP(T275,食材リスト!$A$6:$H$505,4,FALSE)*U275/VLOOKUP(T275,食材リスト!$A$6:$H$505,2,FALSE),1))</f>
        <v/>
      </c>
      <c r="X275" s="30" t="str">
        <f>IF(COUNTA(T275:U275)&lt;&gt;2,"",ROUND(VLOOKUP(T275,食材リスト!$A$6:$H$505,5,FALSE)*U275/VLOOKUP(T275,食材リスト!$A$6:$H$505,2,FALSE),1))</f>
        <v/>
      </c>
      <c r="Y275" s="20" t="str">
        <f>IF(COUNTA(T275:U275)&lt;&gt;2,"",ROUND(VLOOKUP(T275,食材リスト!$A$6:$H$505,6,FALSE)*U275/VLOOKUP(T275,食材リスト!$A$6:$H$505,2,FALSE),1))</f>
        <v/>
      </c>
      <c r="Z275" s="25" t="str">
        <f>IF(COUNTA(T275:U275)&lt;&gt;2,"",ROUND(VLOOKUP(T275,食材リスト!$A$6:$H$505,7,FALSE)*U275/VLOOKUP(T275,食材リスト!$A$6:$H$505,2,FALSE),0))</f>
        <v/>
      </c>
    </row>
    <row r="276" spans="1:26">
      <c r="A276" s="34"/>
      <c r="B276" s="35"/>
      <c r="C276" s="36"/>
      <c r="D276" s="37"/>
      <c r="E276" s="37"/>
      <c r="F276" s="36"/>
      <c r="G276" s="130" t="str">
        <f t="shared" si="13"/>
        <v/>
      </c>
      <c r="H276" t="str">
        <f t="shared" si="14"/>
        <v/>
      </c>
      <c r="I276" t="e">
        <f t="array" ref="I276">IF(ROW(I271)&gt;COUNTA(H$6:H$505),"",INDEX(H:H,SMALL(IF(H$6:H$505&lt;&gt;"",ROW(H$6:H$505),""),ROW(I271))))</f>
        <v>#NUM!</v>
      </c>
      <c r="J276" t="str">
        <f t="shared" si="15"/>
        <v/>
      </c>
      <c r="M276" s="35"/>
      <c r="N276" s="35"/>
      <c r="O276" s="36"/>
      <c r="P276" s="37"/>
      <c r="Q276" s="37"/>
      <c r="R276" s="36"/>
      <c r="T276" s="136"/>
      <c r="U276" s="34"/>
      <c r="V276" s="12" t="str">
        <f>IF(T276="","",VLOOKUP(T276,食材リスト!$A$6:$H$505,3,FALSE))</f>
        <v/>
      </c>
      <c r="W276" s="19" t="str">
        <f>IF(COUNTA(T276:U276)&lt;&gt;2,"",ROUND(VLOOKUP(T276,食材リスト!$A$6:$H$505,4,FALSE)*U276/VLOOKUP(T276,食材リスト!$A$6:$H$505,2,FALSE),1))</f>
        <v/>
      </c>
      <c r="X276" s="30" t="str">
        <f>IF(COUNTA(T276:U276)&lt;&gt;2,"",ROUND(VLOOKUP(T276,食材リスト!$A$6:$H$505,5,FALSE)*U276/VLOOKUP(T276,食材リスト!$A$6:$H$505,2,FALSE),1))</f>
        <v/>
      </c>
      <c r="Y276" s="20" t="str">
        <f>IF(COUNTA(T276:U276)&lt;&gt;2,"",ROUND(VLOOKUP(T276,食材リスト!$A$6:$H$505,6,FALSE)*U276/VLOOKUP(T276,食材リスト!$A$6:$H$505,2,FALSE),1))</f>
        <v/>
      </c>
      <c r="Z276" s="25" t="str">
        <f>IF(COUNTA(T276:U276)&lt;&gt;2,"",ROUND(VLOOKUP(T276,食材リスト!$A$6:$H$505,7,FALSE)*U276/VLOOKUP(T276,食材リスト!$A$6:$H$505,2,FALSE),0))</f>
        <v/>
      </c>
    </row>
    <row r="277" spans="1:26">
      <c r="A277" s="34"/>
      <c r="B277" s="35"/>
      <c r="C277" s="36"/>
      <c r="D277" s="37"/>
      <c r="E277" s="37"/>
      <c r="F277" s="36"/>
      <c r="G277" s="130" t="str">
        <f t="shared" si="13"/>
        <v/>
      </c>
      <c r="H277" t="str">
        <f t="shared" si="14"/>
        <v/>
      </c>
      <c r="I277" t="e">
        <f t="array" ref="I277">IF(ROW(I272)&gt;COUNTA(H$6:H$505),"",INDEX(H:H,SMALL(IF(H$6:H$505&lt;&gt;"",ROW(H$6:H$505),""),ROW(I272))))</f>
        <v>#NUM!</v>
      </c>
      <c r="J277" t="str">
        <f t="shared" si="15"/>
        <v/>
      </c>
      <c r="M277" s="35"/>
      <c r="N277" s="35"/>
      <c r="O277" s="36"/>
      <c r="P277" s="37"/>
      <c r="Q277" s="37"/>
      <c r="R277" s="36"/>
      <c r="T277" s="136"/>
      <c r="U277" s="34"/>
      <c r="V277" s="12" t="str">
        <f>IF(T277="","",VLOOKUP(T277,食材リスト!$A$6:$H$505,3,FALSE))</f>
        <v/>
      </c>
      <c r="W277" s="19" t="str">
        <f>IF(COUNTA(T277:U277)&lt;&gt;2,"",ROUND(VLOOKUP(T277,食材リスト!$A$6:$H$505,4,FALSE)*U277/VLOOKUP(T277,食材リスト!$A$6:$H$505,2,FALSE),1))</f>
        <v/>
      </c>
      <c r="X277" s="30" t="str">
        <f>IF(COUNTA(T277:U277)&lt;&gt;2,"",ROUND(VLOOKUP(T277,食材リスト!$A$6:$H$505,5,FALSE)*U277/VLOOKUP(T277,食材リスト!$A$6:$H$505,2,FALSE),1))</f>
        <v/>
      </c>
      <c r="Y277" s="20" t="str">
        <f>IF(COUNTA(T277:U277)&lt;&gt;2,"",ROUND(VLOOKUP(T277,食材リスト!$A$6:$H$505,6,FALSE)*U277/VLOOKUP(T277,食材リスト!$A$6:$H$505,2,FALSE),1))</f>
        <v/>
      </c>
      <c r="Z277" s="25" t="str">
        <f>IF(COUNTA(T277:U277)&lt;&gt;2,"",ROUND(VLOOKUP(T277,食材リスト!$A$6:$H$505,7,FALSE)*U277/VLOOKUP(T277,食材リスト!$A$6:$H$505,2,FALSE),0))</f>
        <v/>
      </c>
    </row>
    <row r="278" spans="1:26">
      <c r="A278" s="34"/>
      <c r="B278" s="35"/>
      <c r="C278" s="36"/>
      <c r="D278" s="37"/>
      <c r="E278" s="37"/>
      <c r="F278" s="36"/>
      <c r="G278" s="130" t="str">
        <f t="shared" si="13"/>
        <v/>
      </c>
      <c r="H278" t="str">
        <f t="shared" si="14"/>
        <v/>
      </c>
      <c r="I278" t="e">
        <f t="array" ref="I278">IF(ROW(I273)&gt;COUNTA(H$6:H$505),"",INDEX(H:H,SMALL(IF(H$6:H$505&lt;&gt;"",ROW(H$6:H$505),""),ROW(I273))))</f>
        <v>#NUM!</v>
      </c>
      <c r="J278" t="str">
        <f t="shared" si="15"/>
        <v/>
      </c>
      <c r="M278" s="35"/>
      <c r="N278" s="35"/>
      <c r="O278" s="36"/>
      <c r="P278" s="37"/>
      <c r="Q278" s="37"/>
      <c r="R278" s="36"/>
      <c r="T278" s="136"/>
      <c r="U278" s="34"/>
      <c r="V278" s="12" t="str">
        <f>IF(T278="","",VLOOKUP(T278,食材リスト!$A$6:$H$505,3,FALSE))</f>
        <v/>
      </c>
      <c r="W278" s="19" t="str">
        <f>IF(COUNTA(T278:U278)&lt;&gt;2,"",ROUND(VLOOKUP(T278,食材リスト!$A$6:$H$505,4,FALSE)*U278/VLOOKUP(T278,食材リスト!$A$6:$H$505,2,FALSE),1))</f>
        <v/>
      </c>
      <c r="X278" s="30" t="str">
        <f>IF(COUNTA(T278:U278)&lt;&gt;2,"",ROUND(VLOOKUP(T278,食材リスト!$A$6:$H$505,5,FALSE)*U278/VLOOKUP(T278,食材リスト!$A$6:$H$505,2,FALSE),1))</f>
        <v/>
      </c>
      <c r="Y278" s="20" t="str">
        <f>IF(COUNTA(T278:U278)&lt;&gt;2,"",ROUND(VLOOKUP(T278,食材リスト!$A$6:$H$505,6,FALSE)*U278/VLOOKUP(T278,食材リスト!$A$6:$H$505,2,FALSE),1))</f>
        <v/>
      </c>
      <c r="Z278" s="25" t="str">
        <f>IF(COUNTA(T278:U278)&lt;&gt;2,"",ROUND(VLOOKUP(T278,食材リスト!$A$6:$H$505,7,FALSE)*U278/VLOOKUP(T278,食材リスト!$A$6:$H$505,2,FALSE),0))</f>
        <v/>
      </c>
    </row>
    <row r="279" spans="1:26">
      <c r="A279" s="34"/>
      <c r="B279" s="35"/>
      <c r="C279" s="36"/>
      <c r="D279" s="37"/>
      <c r="E279" s="37"/>
      <c r="F279" s="36"/>
      <c r="G279" s="130" t="str">
        <f t="shared" si="13"/>
        <v/>
      </c>
      <c r="H279" t="str">
        <f t="shared" si="14"/>
        <v/>
      </c>
      <c r="I279" t="e">
        <f t="array" ref="I279">IF(ROW(I274)&gt;COUNTA(H$6:H$505),"",INDEX(H:H,SMALL(IF(H$6:H$505&lt;&gt;"",ROW(H$6:H$505),""),ROW(I274))))</f>
        <v>#NUM!</v>
      </c>
      <c r="J279" t="str">
        <f t="shared" si="15"/>
        <v/>
      </c>
      <c r="M279" s="35"/>
      <c r="N279" s="35"/>
      <c r="O279" s="36"/>
      <c r="P279" s="37"/>
      <c r="Q279" s="37"/>
      <c r="R279" s="36"/>
      <c r="T279" s="136"/>
      <c r="U279" s="34"/>
      <c r="V279" s="12" t="str">
        <f>IF(T279="","",VLOOKUP(T279,食材リスト!$A$6:$H$505,3,FALSE))</f>
        <v/>
      </c>
      <c r="W279" s="19" t="str">
        <f>IF(COUNTA(T279:U279)&lt;&gt;2,"",ROUND(VLOOKUP(T279,食材リスト!$A$6:$H$505,4,FALSE)*U279/VLOOKUP(T279,食材リスト!$A$6:$H$505,2,FALSE),1))</f>
        <v/>
      </c>
      <c r="X279" s="30" t="str">
        <f>IF(COUNTA(T279:U279)&lt;&gt;2,"",ROUND(VLOOKUP(T279,食材リスト!$A$6:$H$505,5,FALSE)*U279/VLOOKUP(T279,食材リスト!$A$6:$H$505,2,FALSE),1))</f>
        <v/>
      </c>
      <c r="Y279" s="20" t="str">
        <f>IF(COUNTA(T279:U279)&lt;&gt;2,"",ROUND(VLOOKUP(T279,食材リスト!$A$6:$H$505,6,FALSE)*U279/VLOOKUP(T279,食材リスト!$A$6:$H$505,2,FALSE),1))</f>
        <v/>
      </c>
      <c r="Z279" s="25" t="str">
        <f>IF(COUNTA(T279:U279)&lt;&gt;2,"",ROUND(VLOOKUP(T279,食材リスト!$A$6:$H$505,7,FALSE)*U279/VLOOKUP(T279,食材リスト!$A$6:$H$505,2,FALSE),0))</f>
        <v/>
      </c>
    </row>
    <row r="280" spans="1:26">
      <c r="A280" s="34"/>
      <c r="B280" s="35"/>
      <c r="C280" s="36"/>
      <c r="D280" s="37"/>
      <c r="E280" s="37"/>
      <c r="F280" s="36"/>
      <c r="G280" s="130" t="str">
        <f t="shared" si="13"/>
        <v/>
      </c>
      <c r="H280" t="str">
        <f t="shared" si="14"/>
        <v/>
      </c>
      <c r="I280" t="e">
        <f t="array" ref="I280">IF(ROW(I275)&gt;COUNTA(H$6:H$505),"",INDEX(H:H,SMALL(IF(H$6:H$505&lt;&gt;"",ROW(H$6:H$505),""),ROW(I275))))</f>
        <v>#NUM!</v>
      </c>
      <c r="J280" t="str">
        <f t="shared" si="15"/>
        <v/>
      </c>
      <c r="M280" s="35"/>
      <c r="N280" s="35"/>
      <c r="O280" s="36"/>
      <c r="P280" s="37"/>
      <c r="Q280" s="37"/>
      <c r="R280" s="36"/>
      <c r="T280" s="136"/>
      <c r="U280" s="34"/>
      <c r="V280" s="12" t="str">
        <f>IF(T280="","",VLOOKUP(T280,食材リスト!$A$6:$H$505,3,FALSE))</f>
        <v/>
      </c>
      <c r="W280" s="19" t="str">
        <f>IF(COUNTA(T280:U280)&lt;&gt;2,"",ROUND(VLOOKUP(T280,食材リスト!$A$6:$H$505,4,FALSE)*U280/VLOOKUP(T280,食材リスト!$A$6:$H$505,2,FALSE),1))</f>
        <v/>
      </c>
      <c r="X280" s="30" t="str">
        <f>IF(COUNTA(T280:U280)&lt;&gt;2,"",ROUND(VLOOKUP(T280,食材リスト!$A$6:$H$505,5,FALSE)*U280/VLOOKUP(T280,食材リスト!$A$6:$H$505,2,FALSE),1))</f>
        <v/>
      </c>
      <c r="Y280" s="20" t="str">
        <f>IF(COUNTA(T280:U280)&lt;&gt;2,"",ROUND(VLOOKUP(T280,食材リスト!$A$6:$H$505,6,FALSE)*U280/VLOOKUP(T280,食材リスト!$A$6:$H$505,2,FALSE),1))</f>
        <v/>
      </c>
      <c r="Z280" s="25" t="str">
        <f>IF(COUNTA(T280:U280)&lt;&gt;2,"",ROUND(VLOOKUP(T280,食材リスト!$A$6:$H$505,7,FALSE)*U280/VLOOKUP(T280,食材リスト!$A$6:$H$505,2,FALSE),0))</f>
        <v/>
      </c>
    </row>
    <row r="281" spans="1:26">
      <c r="A281" s="34"/>
      <c r="B281" s="35"/>
      <c r="C281" s="36"/>
      <c r="D281" s="37"/>
      <c r="E281" s="37"/>
      <c r="F281" s="36"/>
      <c r="G281" s="130" t="str">
        <f t="shared" si="13"/>
        <v/>
      </c>
      <c r="H281" t="str">
        <f t="shared" si="14"/>
        <v/>
      </c>
      <c r="I281" t="e">
        <f t="array" ref="I281">IF(ROW(I276)&gt;COUNTA(H$6:H$505),"",INDEX(H:H,SMALL(IF(H$6:H$505&lt;&gt;"",ROW(H$6:H$505),""),ROW(I276))))</f>
        <v>#NUM!</v>
      </c>
      <c r="J281" t="str">
        <f t="shared" si="15"/>
        <v/>
      </c>
      <c r="M281" s="35"/>
      <c r="N281" s="35"/>
      <c r="O281" s="36"/>
      <c r="P281" s="37"/>
      <c r="Q281" s="37"/>
      <c r="R281" s="36"/>
      <c r="T281" s="136"/>
      <c r="U281" s="34"/>
      <c r="V281" s="12" t="str">
        <f>IF(T281="","",VLOOKUP(T281,食材リスト!$A$6:$H$505,3,FALSE))</f>
        <v/>
      </c>
      <c r="W281" s="19" t="str">
        <f>IF(COUNTA(T281:U281)&lt;&gt;2,"",ROUND(VLOOKUP(T281,食材リスト!$A$6:$H$505,4,FALSE)*U281/VLOOKUP(T281,食材リスト!$A$6:$H$505,2,FALSE),1))</f>
        <v/>
      </c>
      <c r="X281" s="30" t="str">
        <f>IF(COUNTA(T281:U281)&lt;&gt;2,"",ROUND(VLOOKUP(T281,食材リスト!$A$6:$H$505,5,FALSE)*U281/VLOOKUP(T281,食材リスト!$A$6:$H$505,2,FALSE),1))</f>
        <v/>
      </c>
      <c r="Y281" s="20" t="str">
        <f>IF(COUNTA(T281:U281)&lt;&gt;2,"",ROUND(VLOOKUP(T281,食材リスト!$A$6:$H$505,6,FALSE)*U281/VLOOKUP(T281,食材リスト!$A$6:$H$505,2,FALSE),1))</f>
        <v/>
      </c>
      <c r="Z281" s="25" t="str">
        <f>IF(COUNTA(T281:U281)&lt;&gt;2,"",ROUND(VLOOKUP(T281,食材リスト!$A$6:$H$505,7,FALSE)*U281/VLOOKUP(T281,食材リスト!$A$6:$H$505,2,FALSE),0))</f>
        <v/>
      </c>
    </row>
    <row r="282" spans="1:26">
      <c r="A282" s="34"/>
      <c r="B282" s="35"/>
      <c r="C282" s="36"/>
      <c r="D282" s="37"/>
      <c r="E282" s="37"/>
      <c r="F282" s="36"/>
      <c r="G282" s="130" t="str">
        <f t="shared" si="13"/>
        <v/>
      </c>
      <c r="H282" t="str">
        <f t="shared" si="14"/>
        <v/>
      </c>
      <c r="I282" t="e">
        <f t="array" ref="I282">IF(ROW(I277)&gt;COUNTA(H$6:H$505),"",INDEX(H:H,SMALL(IF(H$6:H$505&lt;&gt;"",ROW(H$6:H$505),""),ROW(I277))))</f>
        <v>#NUM!</v>
      </c>
      <c r="J282" t="str">
        <f t="shared" si="15"/>
        <v/>
      </c>
      <c r="M282" s="35"/>
      <c r="N282" s="35"/>
      <c r="O282" s="36"/>
      <c r="P282" s="37"/>
      <c r="Q282" s="37"/>
      <c r="R282" s="36"/>
      <c r="T282" s="136"/>
      <c r="U282" s="34"/>
      <c r="V282" s="12" t="str">
        <f>IF(T282="","",VLOOKUP(T282,食材リスト!$A$6:$H$505,3,FALSE))</f>
        <v/>
      </c>
      <c r="W282" s="19" t="str">
        <f>IF(COUNTA(T282:U282)&lt;&gt;2,"",ROUND(VLOOKUP(T282,食材リスト!$A$6:$H$505,4,FALSE)*U282/VLOOKUP(T282,食材リスト!$A$6:$H$505,2,FALSE),1))</f>
        <v/>
      </c>
      <c r="X282" s="30" t="str">
        <f>IF(COUNTA(T282:U282)&lt;&gt;2,"",ROUND(VLOOKUP(T282,食材リスト!$A$6:$H$505,5,FALSE)*U282/VLOOKUP(T282,食材リスト!$A$6:$H$505,2,FALSE),1))</f>
        <v/>
      </c>
      <c r="Y282" s="20" t="str">
        <f>IF(COUNTA(T282:U282)&lt;&gt;2,"",ROUND(VLOOKUP(T282,食材リスト!$A$6:$H$505,6,FALSE)*U282/VLOOKUP(T282,食材リスト!$A$6:$H$505,2,FALSE),1))</f>
        <v/>
      </c>
      <c r="Z282" s="25" t="str">
        <f>IF(COUNTA(T282:U282)&lt;&gt;2,"",ROUND(VLOOKUP(T282,食材リスト!$A$6:$H$505,7,FALSE)*U282/VLOOKUP(T282,食材リスト!$A$6:$H$505,2,FALSE),0))</f>
        <v/>
      </c>
    </row>
    <row r="283" spans="1:26">
      <c r="A283" s="34"/>
      <c r="B283" s="35"/>
      <c r="C283" s="36"/>
      <c r="D283" s="37"/>
      <c r="E283" s="37"/>
      <c r="F283" s="36"/>
      <c r="G283" s="130" t="str">
        <f t="shared" si="13"/>
        <v/>
      </c>
      <c r="H283" t="str">
        <f t="shared" si="14"/>
        <v/>
      </c>
      <c r="I283" t="e">
        <f t="array" ref="I283">IF(ROW(I278)&gt;COUNTA(H$6:H$505),"",INDEX(H:H,SMALL(IF(H$6:H$505&lt;&gt;"",ROW(H$6:H$505),""),ROW(I278))))</f>
        <v>#NUM!</v>
      </c>
      <c r="J283" t="str">
        <f t="shared" si="15"/>
        <v/>
      </c>
      <c r="M283" s="35"/>
      <c r="N283" s="35"/>
      <c r="O283" s="36"/>
      <c r="P283" s="37"/>
      <c r="Q283" s="37"/>
      <c r="R283" s="36"/>
      <c r="T283" s="136"/>
      <c r="U283" s="34"/>
      <c r="V283" s="12" t="str">
        <f>IF(T283="","",VLOOKUP(T283,食材リスト!$A$6:$H$505,3,FALSE))</f>
        <v/>
      </c>
      <c r="W283" s="19" t="str">
        <f>IF(COUNTA(T283:U283)&lt;&gt;2,"",ROUND(VLOOKUP(T283,食材リスト!$A$6:$H$505,4,FALSE)*U283/VLOOKUP(T283,食材リスト!$A$6:$H$505,2,FALSE),1))</f>
        <v/>
      </c>
      <c r="X283" s="30" t="str">
        <f>IF(COUNTA(T283:U283)&lt;&gt;2,"",ROUND(VLOOKUP(T283,食材リスト!$A$6:$H$505,5,FALSE)*U283/VLOOKUP(T283,食材リスト!$A$6:$H$505,2,FALSE),1))</f>
        <v/>
      </c>
      <c r="Y283" s="20" t="str">
        <f>IF(COUNTA(T283:U283)&lt;&gt;2,"",ROUND(VLOOKUP(T283,食材リスト!$A$6:$H$505,6,FALSE)*U283/VLOOKUP(T283,食材リスト!$A$6:$H$505,2,FALSE),1))</f>
        <v/>
      </c>
      <c r="Z283" s="25" t="str">
        <f>IF(COUNTA(T283:U283)&lt;&gt;2,"",ROUND(VLOOKUP(T283,食材リスト!$A$6:$H$505,7,FALSE)*U283/VLOOKUP(T283,食材リスト!$A$6:$H$505,2,FALSE),0))</f>
        <v/>
      </c>
    </row>
    <row r="284" spans="1:26">
      <c r="A284" s="34"/>
      <c r="B284" s="35"/>
      <c r="C284" s="36"/>
      <c r="D284" s="37"/>
      <c r="E284" s="37"/>
      <c r="F284" s="36"/>
      <c r="G284" s="130" t="str">
        <f t="shared" si="13"/>
        <v/>
      </c>
      <c r="H284" t="str">
        <f t="shared" si="14"/>
        <v/>
      </c>
      <c r="I284" t="e">
        <f t="array" ref="I284">IF(ROW(I279)&gt;COUNTA(H$6:H$505),"",INDEX(H:H,SMALL(IF(H$6:H$505&lt;&gt;"",ROW(H$6:H$505),""),ROW(I279))))</f>
        <v>#NUM!</v>
      </c>
      <c r="J284" t="str">
        <f t="shared" si="15"/>
        <v/>
      </c>
      <c r="M284" s="35"/>
      <c r="N284" s="35"/>
      <c r="O284" s="36"/>
      <c r="P284" s="37"/>
      <c r="Q284" s="37"/>
      <c r="R284" s="36"/>
      <c r="T284" s="137"/>
      <c r="U284" s="43"/>
      <c r="V284" s="13" t="str">
        <f>IF(T284="","",VLOOKUP(T284,食材リスト!$A$6:$H$505,3,FALSE))</f>
        <v/>
      </c>
      <c r="W284" s="21" t="str">
        <f>IF(COUNTA(T284:U284)&lt;&gt;2,"",ROUND(VLOOKUP(T284,食材リスト!$A$6:$H$505,4,FALSE)*U284/VLOOKUP(T284,食材リスト!$A$6:$H$505,2,FALSE),1))</f>
        <v/>
      </c>
      <c r="X284" s="31" t="str">
        <f>IF(COUNTA(T284:U284)&lt;&gt;2,"",ROUND(VLOOKUP(T284,食材リスト!$A$6:$H$505,5,FALSE)*U284/VLOOKUP(T284,食材リスト!$A$6:$H$505,2,FALSE),1))</f>
        <v/>
      </c>
      <c r="Y284" s="22" t="str">
        <f>IF(COUNTA(T284:U284)&lt;&gt;2,"",ROUND(VLOOKUP(T284,食材リスト!$A$6:$H$505,6,FALSE)*U284/VLOOKUP(T284,食材リスト!$A$6:$H$505,2,FALSE),1))</f>
        <v/>
      </c>
      <c r="Z284" s="26" t="str">
        <f>IF(COUNTA(T284:U284)&lt;&gt;2,"",ROUND(VLOOKUP(T284,食材リスト!$A$6:$H$505,7,FALSE)*U284/VLOOKUP(T284,食材リスト!$A$6:$H$505,2,FALSE),0))</f>
        <v/>
      </c>
    </row>
    <row r="285" spans="1:26">
      <c r="A285" s="34"/>
      <c r="B285" s="35"/>
      <c r="C285" s="36"/>
      <c r="D285" s="37"/>
      <c r="E285" s="37"/>
      <c r="F285" s="36"/>
      <c r="G285" s="130" t="str">
        <f t="shared" si="13"/>
        <v/>
      </c>
      <c r="H285" t="str">
        <f t="shared" si="14"/>
        <v/>
      </c>
      <c r="I285" t="e">
        <f t="array" ref="I285">IF(ROW(I280)&gt;COUNTA(H$6:H$505),"",INDEX(H:H,SMALL(IF(H$6:H$505&lt;&gt;"",ROW(H$6:H$505),""),ROW(I280))))</f>
        <v>#NUM!</v>
      </c>
      <c r="J285" t="str">
        <f t="shared" si="15"/>
        <v/>
      </c>
      <c r="M285" s="35"/>
      <c r="N285" s="35"/>
      <c r="O285" s="36"/>
      <c r="P285" s="37"/>
      <c r="Q285" s="37"/>
      <c r="R285" s="36"/>
      <c r="T285" s="7" t="s">
        <v>85</v>
      </c>
      <c r="V285" s="95"/>
      <c r="W285" s="92" t="s">
        <v>81</v>
      </c>
    </row>
    <row r="286" spans="1:26">
      <c r="A286" s="34"/>
      <c r="B286" s="35"/>
      <c r="C286" s="36"/>
      <c r="D286" s="37"/>
      <c r="E286" s="37"/>
      <c r="F286" s="36"/>
      <c r="G286" s="130" t="str">
        <f t="shared" si="13"/>
        <v/>
      </c>
      <c r="H286" t="str">
        <f t="shared" si="14"/>
        <v/>
      </c>
      <c r="I286" t="e">
        <f t="array" ref="I286">IF(ROW(I281)&gt;COUNTA(H$6:H$505),"",INDEX(H:H,SMALL(IF(H$6:H$505&lt;&gt;"",ROW(H$6:H$505),""),ROW(I281))))</f>
        <v>#NUM!</v>
      </c>
      <c r="J286" t="str">
        <f t="shared" si="15"/>
        <v/>
      </c>
      <c r="M286" s="35"/>
      <c r="N286" s="35"/>
      <c r="O286" s="36"/>
      <c r="P286" s="37"/>
      <c r="Q286" s="37"/>
      <c r="R286" s="36"/>
      <c r="U286" s="1"/>
    </row>
    <row r="287" spans="1:26">
      <c r="A287" s="34"/>
      <c r="B287" s="35"/>
      <c r="C287" s="36"/>
      <c r="D287" s="37"/>
      <c r="E287" s="37"/>
      <c r="F287" s="36"/>
      <c r="G287" s="130" t="str">
        <f t="shared" si="13"/>
        <v/>
      </c>
      <c r="H287" t="str">
        <f t="shared" si="14"/>
        <v/>
      </c>
      <c r="I287" t="e">
        <f t="array" ref="I287">IF(ROW(I282)&gt;COUNTA(H$6:H$505),"",INDEX(H:H,SMALL(IF(H$6:H$505&lt;&gt;"",ROW(H$6:H$505),""),ROW(I282))))</f>
        <v>#NUM!</v>
      </c>
      <c r="J287" t="str">
        <f t="shared" si="15"/>
        <v/>
      </c>
      <c r="M287" s="35"/>
      <c r="N287" s="35"/>
      <c r="O287" s="36"/>
      <c r="P287" s="37"/>
      <c r="Q287" s="37"/>
      <c r="R287" s="36"/>
      <c r="T287" s="85" t="s">
        <v>79</v>
      </c>
      <c r="U287" s="1"/>
      <c r="V287" s="6" t="s">
        <v>24</v>
      </c>
      <c r="W287" s="87" t="s">
        <v>23</v>
      </c>
      <c r="X287" s="88" t="s">
        <v>21</v>
      </c>
      <c r="Y287" s="89" t="s">
        <v>22</v>
      </c>
      <c r="Z287" s="90" t="s">
        <v>25</v>
      </c>
    </row>
    <row r="288" spans="1:26">
      <c r="A288" s="34"/>
      <c r="B288" s="35"/>
      <c r="C288" s="36"/>
      <c r="D288" s="37"/>
      <c r="E288" s="37"/>
      <c r="F288" s="36"/>
      <c r="G288" s="130" t="str">
        <f t="shared" si="13"/>
        <v/>
      </c>
      <c r="H288" t="str">
        <f t="shared" si="14"/>
        <v/>
      </c>
      <c r="I288" t="e">
        <f t="array" ref="I288">IF(ROW(I283)&gt;COUNTA(H$6:H$505),"",INDEX(H:H,SMALL(IF(H$6:H$505&lt;&gt;"",ROW(H$6:H$505),""),ROW(I283))))</f>
        <v>#NUM!</v>
      </c>
      <c r="J288" t="str">
        <f t="shared" si="15"/>
        <v/>
      </c>
      <c r="M288" s="35"/>
      <c r="N288" s="35"/>
      <c r="O288" s="36"/>
      <c r="P288" s="37"/>
      <c r="Q288" s="37"/>
      <c r="R288" s="36"/>
      <c r="T288" s="138" t="str">
        <f>IF(U253="","",U253)</f>
        <v/>
      </c>
      <c r="U288" s="92">
        <v>1</v>
      </c>
      <c r="V288" s="92" t="s">
        <v>81</v>
      </c>
      <c r="W288" s="91" t="str">
        <f>IF(V285="","",IF(SUM(W256:Y284)=0,"",ROUND(SUM(W256:W284)/V285,1)))</f>
        <v/>
      </c>
      <c r="X288" s="94" t="str">
        <f>IF(V285="","",IF(SUM(W256:Y284)=0,"",ROUND(SUM(X256:X284)/V285,1)))</f>
        <v/>
      </c>
      <c r="Y288" s="91" t="str">
        <f>IF(V285="","",IF(SUM(W256:Y284)=0,"",ROUND(SUM(Y256:Y284)/V285,1)))</f>
        <v/>
      </c>
      <c r="Z288" s="93" t="str">
        <f>IF(SUM(W288:Y288)=0,"",ROUND(SUM(Z256:Z284)/V285,0))</f>
        <v/>
      </c>
    </row>
    <row r="289" spans="1:20">
      <c r="A289" s="34"/>
      <c r="B289" s="35"/>
      <c r="C289" s="36"/>
      <c r="D289" s="37"/>
      <c r="E289" s="37"/>
      <c r="F289" s="36"/>
      <c r="G289" s="130" t="str">
        <f t="shared" si="13"/>
        <v/>
      </c>
      <c r="H289" t="str">
        <f t="shared" si="14"/>
        <v/>
      </c>
      <c r="I289" t="e">
        <f t="array" ref="I289">IF(ROW(I284)&gt;COUNTA(H$6:H$505),"",INDEX(H:H,SMALL(IF(H$6:H$505&lt;&gt;"",ROW(H$6:H$505),""),ROW(I284))))</f>
        <v>#NUM!</v>
      </c>
      <c r="J289" t="str">
        <f t="shared" si="15"/>
        <v/>
      </c>
      <c r="M289" s="35"/>
      <c r="N289" s="35"/>
      <c r="O289" s="36"/>
      <c r="P289" s="37"/>
      <c r="Q289" s="37"/>
      <c r="R289" s="36"/>
      <c r="T289" s="7" t="s">
        <v>83</v>
      </c>
    </row>
    <row r="290" spans="1:20">
      <c r="A290" s="34"/>
      <c r="B290" s="35"/>
      <c r="C290" s="36"/>
      <c r="D290" s="37"/>
      <c r="E290" s="37"/>
      <c r="F290" s="36"/>
      <c r="G290" s="130" t="str">
        <f t="shared" si="13"/>
        <v/>
      </c>
      <c r="H290" t="str">
        <f t="shared" si="14"/>
        <v/>
      </c>
      <c r="I290" t="e">
        <f t="array" ref="I290">IF(ROW(I285)&gt;COUNTA(H$6:H$505),"",INDEX(H:H,SMALL(IF(H$6:H$505&lt;&gt;"",ROW(H$6:H$505),""),ROW(I285))))</f>
        <v>#NUM!</v>
      </c>
      <c r="J290" t="str">
        <f t="shared" si="15"/>
        <v/>
      </c>
      <c r="M290" s="35"/>
      <c r="N290" s="35"/>
      <c r="O290" s="36"/>
      <c r="P290" s="37"/>
      <c r="Q290" s="37"/>
      <c r="R290" s="36"/>
    </row>
    <row r="291" spans="1:20">
      <c r="A291" s="34"/>
      <c r="B291" s="35"/>
      <c r="C291" s="36"/>
      <c r="D291" s="37"/>
      <c r="E291" s="37"/>
      <c r="F291" s="36"/>
      <c r="G291" s="130" t="str">
        <f t="shared" si="13"/>
        <v/>
      </c>
      <c r="H291" t="str">
        <f t="shared" si="14"/>
        <v/>
      </c>
      <c r="I291" t="e">
        <f t="array" ref="I291">IF(ROW(I286)&gt;COUNTA(H$6:H$505),"",INDEX(H:H,SMALL(IF(H$6:H$505&lt;&gt;"",ROW(H$6:H$505),""),ROW(I286))))</f>
        <v>#NUM!</v>
      </c>
      <c r="J291" t="str">
        <f t="shared" si="15"/>
        <v/>
      </c>
      <c r="M291" s="35"/>
      <c r="N291" s="35"/>
      <c r="O291" s="36"/>
      <c r="P291" s="37"/>
      <c r="Q291" s="37"/>
      <c r="R291" s="36"/>
    </row>
    <row r="292" spans="1:20">
      <c r="A292" s="34"/>
      <c r="B292" s="35"/>
      <c r="C292" s="36"/>
      <c r="D292" s="37"/>
      <c r="E292" s="37"/>
      <c r="F292" s="36"/>
      <c r="G292" s="130" t="str">
        <f t="shared" si="13"/>
        <v/>
      </c>
      <c r="H292" t="str">
        <f t="shared" si="14"/>
        <v/>
      </c>
      <c r="I292" t="e">
        <f t="array" ref="I292">IF(ROW(I287)&gt;COUNTA(H$6:H$505),"",INDEX(H:H,SMALL(IF(H$6:H$505&lt;&gt;"",ROW(H$6:H$505),""),ROW(I287))))</f>
        <v>#NUM!</v>
      </c>
      <c r="J292" t="str">
        <f t="shared" si="15"/>
        <v/>
      </c>
      <c r="M292" s="35"/>
      <c r="N292" s="35"/>
      <c r="O292" s="36"/>
      <c r="P292" s="37"/>
      <c r="Q292" s="37"/>
      <c r="R292" s="36"/>
    </row>
    <row r="293" spans="1:20">
      <c r="A293" s="34"/>
      <c r="B293" s="35"/>
      <c r="C293" s="36"/>
      <c r="D293" s="37"/>
      <c r="E293" s="37"/>
      <c r="F293" s="36"/>
      <c r="G293" s="130" t="str">
        <f t="shared" si="13"/>
        <v/>
      </c>
      <c r="H293" t="str">
        <f t="shared" si="14"/>
        <v/>
      </c>
      <c r="I293" t="e">
        <f t="array" ref="I293">IF(ROW(I288)&gt;COUNTA(H$6:H$505),"",INDEX(H:H,SMALL(IF(H$6:H$505&lt;&gt;"",ROW(H$6:H$505),""),ROW(I288))))</f>
        <v>#NUM!</v>
      </c>
      <c r="J293" t="str">
        <f t="shared" si="15"/>
        <v/>
      </c>
      <c r="M293" s="35"/>
      <c r="N293" s="35"/>
      <c r="O293" s="36"/>
      <c r="P293" s="37"/>
      <c r="Q293" s="37"/>
      <c r="R293" s="36"/>
    </row>
    <row r="294" spans="1:20">
      <c r="A294" s="34"/>
      <c r="B294" s="35"/>
      <c r="C294" s="36"/>
      <c r="D294" s="37"/>
      <c r="E294" s="37"/>
      <c r="F294" s="36"/>
      <c r="G294" s="130" t="str">
        <f t="shared" si="13"/>
        <v/>
      </c>
      <c r="H294" t="str">
        <f t="shared" si="14"/>
        <v/>
      </c>
      <c r="I294" t="e">
        <f t="array" ref="I294">IF(ROW(I289)&gt;COUNTA(H$6:H$505),"",INDEX(H:H,SMALL(IF(H$6:H$505&lt;&gt;"",ROW(H$6:H$505),""),ROW(I289))))</f>
        <v>#NUM!</v>
      </c>
      <c r="J294" t="str">
        <f t="shared" si="15"/>
        <v/>
      </c>
      <c r="M294" s="35"/>
      <c r="N294" s="35"/>
      <c r="O294" s="36"/>
      <c r="P294" s="37"/>
      <c r="Q294" s="37"/>
      <c r="R294" s="36"/>
    </row>
    <row r="295" spans="1:20">
      <c r="A295" s="34"/>
      <c r="B295" s="35"/>
      <c r="C295" s="36"/>
      <c r="D295" s="37"/>
      <c r="E295" s="37"/>
      <c r="F295" s="36"/>
      <c r="G295" s="130" t="str">
        <f t="shared" si="13"/>
        <v/>
      </c>
      <c r="H295" t="str">
        <f t="shared" si="14"/>
        <v/>
      </c>
      <c r="I295" t="e">
        <f t="array" ref="I295">IF(ROW(I290)&gt;COUNTA(H$6:H$505),"",INDEX(H:H,SMALL(IF(H$6:H$505&lt;&gt;"",ROW(H$6:H$505),""),ROW(I290))))</f>
        <v>#NUM!</v>
      </c>
      <c r="J295" t="str">
        <f t="shared" si="15"/>
        <v/>
      </c>
      <c r="M295" s="35"/>
      <c r="N295" s="35"/>
      <c r="O295" s="36"/>
      <c r="P295" s="37"/>
      <c r="Q295" s="37"/>
      <c r="R295" s="36"/>
    </row>
    <row r="296" spans="1:20">
      <c r="A296" s="34"/>
      <c r="B296" s="35"/>
      <c r="C296" s="36"/>
      <c r="D296" s="37"/>
      <c r="E296" s="37"/>
      <c r="F296" s="36"/>
      <c r="G296" s="130" t="str">
        <f t="shared" si="13"/>
        <v/>
      </c>
      <c r="H296" t="str">
        <f t="shared" si="14"/>
        <v/>
      </c>
      <c r="I296" t="e">
        <f t="array" ref="I296">IF(ROW(I291)&gt;COUNTA(H$6:H$505),"",INDEX(H:H,SMALL(IF(H$6:H$505&lt;&gt;"",ROW(H$6:H$505),""),ROW(I291))))</f>
        <v>#NUM!</v>
      </c>
      <c r="J296" t="str">
        <f t="shared" si="15"/>
        <v/>
      </c>
      <c r="M296" s="35"/>
      <c r="N296" s="35"/>
      <c r="O296" s="36"/>
      <c r="P296" s="37"/>
      <c r="Q296" s="37"/>
      <c r="R296" s="36"/>
    </row>
    <row r="297" spans="1:20">
      <c r="A297" s="34"/>
      <c r="B297" s="35"/>
      <c r="C297" s="36"/>
      <c r="D297" s="37"/>
      <c r="E297" s="37"/>
      <c r="F297" s="36"/>
      <c r="G297" s="130" t="str">
        <f t="shared" si="13"/>
        <v/>
      </c>
      <c r="H297" t="str">
        <f t="shared" si="14"/>
        <v/>
      </c>
      <c r="I297" t="e">
        <f t="array" ref="I297">IF(ROW(I292)&gt;COUNTA(H$6:H$505),"",INDEX(H:H,SMALL(IF(H$6:H$505&lt;&gt;"",ROW(H$6:H$505),""),ROW(I292))))</f>
        <v>#NUM!</v>
      </c>
      <c r="J297" t="str">
        <f t="shared" si="15"/>
        <v/>
      </c>
      <c r="M297" s="35"/>
      <c r="N297" s="35"/>
      <c r="O297" s="36"/>
      <c r="P297" s="37"/>
      <c r="Q297" s="37"/>
      <c r="R297" s="36"/>
    </row>
    <row r="298" spans="1:20">
      <c r="A298" s="34"/>
      <c r="B298" s="35"/>
      <c r="C298" s="36"/>
      <c r="D298" s="37"/>
      <c r="E298" s="37"/>
      <c r="F298" s="36"/>
      <c r="G298" s="130" t="str">
        <f t="shared" si="13"/>
        <v/>
      </c>
      <c r="H298" t="str">
        <f t="shared" si="14"/>
        <v/>
      </c>
      <c r="I298" t="e">
        <f t="array" ref="I298">IF(ROW(I293)&gt;COUNTA(H$6:H$505),"",INDEX(H:H,SMALL(IF(H$6:H$505&lt;&gt;"",ROW(H$6:H$505),""),ROW(I293))))</f>
        <v>#NUM!</v>
      </c>
      <c r="J298" t="str">
        <f t="shared" si="15"/>
        <v/>
      </c>
      <c r="M298" s="35"/>
      <c r="N298" s="35"/>
      <c r="O298" s="36"/>
      <c r="P298" s="37"/>
      <c r="Q298" s="37"/>
      <c r="R298" s="36"/>
    </row>
    <row r="299" spans="1:20">
      <c r="A299" s="34"/>
      <c r="B299" s="35"/>
      <c r="C299" s="36"/>
      <c r="D299" s="37"/>
      <c r="E299" s="37"/>
      <c r="F299" s="36"/>
      <c r="G299" s="130" t="str">
        <f t="shared" si="13"/>
        <v/>
      </c>
      <c r="H299" t="str">
        <f t="shared" si="14"/>
        <v/>
      </c>
      <c r="I299" t="e">
        <f t="array" ref="I299">IF(ROW(I294)&gt;COUNTA(H$6:H$505),"",INDEX(H:H,SMALL(IF(H$6:H$505&lt;&gt;"",ROW(H$6:H$505),""),ROW(I294))))</f>
        <v>#NUM!</v>
      </c>
      <c r="J299" t="str">
        <f t="shared" si="15"/>
        <v/>
      </c>
      <c r="M299" s="35"/>
      <c r="N299" s="35"/>
      <c r="O299" s="36"/>
      <c r="P299" s="37"/>
      <c r="Q299" s="37"/>
      <c r="R299" s="36"/>
    </row>
    <row r="300" spans="1:20">
      <c r="A300" s="34"/>
      <c r="B300" s="35"/>
      <c r="C300" s="36"/>
      <c r="D300" s="37"/>
      <c r="E300" s="37"/>
      <c r="F300" s="36"/>
      <c r="G300" s="130" t="str">
        <f t="shared" si="13"/>
        <v/>
      </c>
      <c r="H300" t="str">
        <f t="shared" si="14"/>
        <v/>
      </c>
      <c r="I300" t="e">
        <f t="array" ref="I300">IF(ROW(I295)&gt;COUNTA(H$6:H$505),"",INDEX(H:H,SMALL(IF(H$6:H$505&lt;&gt;"",ROW(H$6:H$505),""),ROW(I295))))</f>
        <v>#NUM!</v>
      </c>
      <c r="J300" t="str">
        <f t="shared" si="15"/>
        <v/>
      </c>
      <c r="M300" s="35"/>
      <c r="N300" s="35"/>
      <c r="O300" s="36"/>
      <c r="P300" s="37"/>
      <c r="Q300" s="37"/>
      <c r="R300" s="36"/>
    </row>
    <row r="301" spans="1:20">
      <c r="A301" s="34"/>
      <c r="B301" s="35"/>
      <c r="C301" s="36"/>
      <c r="D301" s="37"/>
      <c r="E301" s="37"/>
      <c r="F301" s="36"/>
      <c r="G301" s="130" t="str">
        <f t="shared" si="13"/>
        <v/>
      </c>
      <c r="H301" t="str">
        <f t="shared" si="14"/>
        <v/>
      </c>
      <c r="I301" t="e">
        <f t="array" ref="I301">IF(ROW(I296)&gt;COUNTA(H$6:H$505),"",INDEX(H:H,SMALL(IF(H$6:H$505&lt;&gt;"",ROW(H$6:H$505),""),ROW(I296))))</f>
        <v>#NUM!</v>
      </c>
      <c r="J301" t="str">
        <f t="shared" si="15"/>
        <v/>
      </c>
      <c r="M301" s="35"/>
      <c r="N301" s="35"/>
      <c r="O301" s="36"/>
      <c r="P301" s="37"/>
      <c r="Q301" s="37"/>
      <c r="R301" s="36"/>
    </row>
    <row r="302" spans="1:20">
      <c r="A302" s="34"/>
      <c r="B302" s="35"/>
      <c r="C302" s="36"/>
      <c r="D302" s="37"/>
      <c r="E302" s="37"/>
      <c r="F302" s="36"/>
      <c r="G302" s="130" t="str">
        <f t="shared" si="13"/>
        <v/>
      </c>
      <c r="H302" t="str">
        <f t="shared" si="14"/>
        <v/>
      </c>
      <c r="I302" t="e">
        <f t="array" ref="I302">IF(ROW(I297)&gt;COUNTA(H$6:H$505),"",INDEX(H:H,SMALL(IF(H$6:H$505&lt;&gt;"",ROW(H$6:H$505),""),ROW(I297))))</f>
        <v>#NUM!</v>
      </c>
      <c r="J302" t="str">
        <f t="shared" si="15"/>
        <v/>
      </c>
      <c r="M302" s="35"/>
      <c r="N302" s="35"/>
      <c r="O302" s="36"/>
      <c r="P302" s="37"/>
      <c r="Q302" s="37"/>
      <c r="R302" s="36"/>
    </row>
    <row r="303" spans="1:20">
      <c r="A303" s="34"/>
      <c r="B303" s="35"/>
      <c r="C303" s="36"/>
      <c r="D303" s="37"/>
      <c r="E303" s="37"/>
      <c r="F303" s="36"/>
      <c r="G303" s="130" t="str">
        <f t="shared" si="13"/>
        <v/>
      </c>
      <c r="H303" t="str">
        <f t="shared" si="14"/>
        <v/>
      </c>
      <c r="I303" t="e">
        <f t="array" ref="I303">IF(ROW(I298)&gt;COUNTA(H$6:H$505),"",INDEX(H:H,SMALL(IF(H$6:H$505&lt;&gt;"",ROW(H$6:H$505),""),ROW(I298))))</f>
        <v>#NUM!</v>
      </c>
      <c r="J303" t="str">
        <f t="shared" si="15"/>
        <v/>
      </c>
      <c r="M303" s="35"/>
      <c r="N303" s="35"/>
      <c r="O303" s="36"/>
      <c r="P303" s="37"/>
      <c r="Q303" s="37"/>
      <c r="R303" s="36"/>
    </row>
    <row r="304" spans="1:20">
      <c r="A304" s="34"/>
      <c r="B304" s="35"/>
      <c r="C304" s="36"/>
      <c r="D304" s="37"/>
      <c r="E304" s="37"/>
      <c r="F304" s="36"/>
      <c r="G304" s="130" t="str">
        <f t="shared" si="13"/>
        <v/>
      </c>
      <c r="H304" t="str">
        <f t="shared" si="14"/>
        <v/>
      </c>
      <c r="I304" t="e">
        <f t="array" ref="I304">IF(ROW(I299)&gt;COUNTA(H$6:H$505),"",INDEX(H:H,SMALL(IF(H$6:H$505&lt;&gt;"",ROW(H$6:H$505),""),ROW(I299))))</f>
        <v>#NUM!</v>
      </c>
      <c r="J304" t="str">
        <f t="shared" si="15"/>
        <v/>
      </c>
      <c r="M304" s="35"/>
      <c r="N304" s="35"/>
      <c r="O304" s="36"/>
      <c r="P304" s="37"/>
      <c r="Q304" s="37"/>
      <c r="R304" s="36"/>
    </row>
    <row r="305" spans="1:18">
      <c r="A305" s="34"/>
      <c r="B305" s="35"/>
      <c r="C305" s="36"/>
      <c r="D305" s="37"/>
      <c r="E305" s="37"/>
      <c r="F305" s="36"/>
      <c r="G305" s="130" t="str">
        <f t="shared" si="13"/>
        <v/>
      </c>
      <c r="H305" t="str">
        <f t="shared" si="14"/>
        <v/>
      </c>
      <c r="I305" t="e">
        <f t="array" ref="I305">IF(ROW(I300)&gt;COUNTA(H$6:H$505),"",INDEX(H:H,SMALL(IF(H$6:H$505&lt;&gt;"",ROW(H$6:H$505),""),ROW(I300))))</f>
        <v>#NUM!</v>
      </c>
      <c r="J305" t="str">
        <f t="shared" si="15"/>
        <v/>
      </c>
      <c r="M305" s="35"/>
      <c r="N305" s="35"/>
      <c r="O305" s="36"/>
      <c r="P305" s="37"/>
      <c r="Q305" s="37"/>
      <c r="R305" s="36"/>
    </row>
    <row r="306" spans="1:18">
      <c r="A306" s="34"/>
      <c r="B306" s="35"/>
      <c r="C306" s="36"/>
      <c r="D306" s="37"/>
      <c r="E306" s="37"/>
      <c r="F306" s="36"/>
      <c r="G306" s="130" t="str">
        <f t="shared" si="13"/>
        <v/>
      </c>
      <c r="H306" t="str">
        <f t="shared" si="14"/>
        <v/>
      </c>
      <c r="I306" t="e">
        <f t="array" ref="I306">IF(ROW(I301)&gt;COUNTA(H$6:H$505),"",INDEX(H:H,SMALL(IF(H$6:H$505&lt;&gt;"",ROW(H$6:H$505),""),ROW(I301))))</f>
        <v>#NUM!</v>
      </c>
      <c r="J306" t="str">
        <f t="shared" si="15"/>
        <v/>
      </c>
      <c r="M306" s="35"/>
      <c r="N306" s="35"/>
      <c r="O306" s="36"/>
      <c r="P306" s="37"/>
      <c r="Q306" s="37"/>
      <c r="R306" s="36"/>
    </row>
    <row r="307" spans="1:18">
      <c r="A307" s="34"/>
      <c r="B307" s="35"/>
      <c r="C307" s="36"/>
      <c r="D307" s="37"/>
      <c r="E307" s="37"/>
      <c r="F307" s="36"/>
      <c r="G307" s="130" t="str">
        <f t="shared" si="13"/>
        <v/>
      </c>
      <c r="H307" t="str">
        <f t="shared" si="14"/>
        <v/>
      </c>
      <c r="I307" t="e">
        <f t="array" ref="I307">IF(ROW(I302)&gt;COUNTA(H$6:H$505),"",INDEX(H:H,SMALL(IF(H$6:H$505&lt;&gt;"",ROW(H$6:H$505),""),ROW(I302))))</f>
        <v>#NUM!</v>
      </c>
      <c r="J307" t="str">
        <f t="shared" si="15"/>
        <v/>
      </c>
      <c r="M307" s="35"/>
      <c r="N307" s="35"/>
      <c r="O307" s="36"/>
      <c r="P307" s="37"/>
      <c r="Q307" s="37"/>
      <c r="R307" s="36"/>
    </row>
    <row r="308" spans="1:18">
      <c r="A308" s="34"/>
      <c r="B308" s="35"/>
      <c r="C308" s="36"/>
      <c r="D308" s="37"/>
      <c r="E308" s="37"/>
      <c r="F308" s="36"/>
      <c r="G308" s="130" t="str">
        <f t="shared" si="13"/>
        <v/>
      </c>
      <c r="H308" t="str">
        <f t="shared" si="14"/>
        <v/>
      </c>
      <c r="I308" t="e">
        <f t="array" ref="I308">IF(ROW(I303)&gt;COUNTA(H$6:H$505),"",INDEX(H:H,SMALL(IF(H$6:H$505&lt;&gt;"",ROW(H$6:H$505),""),ROW(I303))))</f>
        <v>#NUM!</v>
      </c>
      <c r="J308" t="str">
        <f t="shared" si="15"/>
        <v/>
      </c>
      <c r="M308" s="35"/>
      <c r="N308" s="35"/>
      <c r="O308" s="36"/>
      <c r="P308" s="37"/>
      <c r="Q308" s="37"/>
      <c r="R308" s="36"/>
    </row>
    <row r="309" spans="1:18">
      <c r="A309" s="34"/>
      <c r="B309" s="35"/>
      <c r="C309" s="36"/>
      <c r="D309" s="37"/>
      <c r="E309" s="37"/>
      <c r="F309" s="36"/>
      <c r="G309" s="130" t="str">
        <f t="shared" si="13"/>
        <v/>
      </c>
      <c r="H309" t="str">
        <f t="shared" si="14"/>
        <v/>
      </c>
      <c r="I309" t="e">
        <f t="array" ref="I309">IF(ROW(I304)&gt;COUNTA(H$6:H$505),"",INDEX(H:H,SMALL(IF(H$6:H$505&lt;&gt;"",ROW(H$6:H$505),""),ROW(I304))))</f>
        <v>#NUM!</v>
      </c>
      <c r="J309" t="str">
        <f t="shared" si="15"/>
        <v/>
      </c>
      <c r="M309" s="35"/>
      <c r="N309" s="35"/>
      <c r="O309" s="36"/>
      <c r="P309" s="37"/>
      <c r="Q309" s="37"/>
      <c r="R309" s="36"/>
    </row>
    <row r="310" spans="1:18">
      <c r="A310" s="34"/>
      <c r="B310" s="35"/>
      <c r="C310" s="36"/>
      <c r="D310" s="37"/>
      <c r="E310" s="37"/>
      <c r="F310" s="36"/>
      <c r="G310" s="130" t="str">
        <f t="shared" si="13"/>
        <v/>
      </c>
      <c r="H310" t="str">
        <f t="shared" si="14"/>
        <v/>
      </c>
      <c r="I310" t="e">
        <f t="array" ref="I310">IF(ROW(I305)&gt;COUNTA(H$6:H$505),"",INDEX(H:H,SMALL(IF(H$6:H$505&lt;&gt;"",ROW(H$6:H$505),""),ROW(I305))))</f>
        <v>#NUM!</v>
      </c>
      <c r="J310" t="str">
        <f t="shared" si="15"/>
        <v/>
      </c>
      <c r="M310" s="35"/>
      <c r="N310" s="35"/>
      <c r="O310" s="36"/>
      <c r="P310" s="37"/>
      <c r="Q310" s="37"/>
      <c r="R310" s="36"/>
    </row>
    <row r="311" spans="1:18">
      <c r="A311" s="34"/>
      <c r="B311" s="35"/>
      <c r="C311" s="36"/>
      <c r="D311" s="37"/>
      <c r="E311" s="37"/>
      <c r="F311" s="36"/>
      <c r="G311" s="130" t="str">
        <f t="shared" si="13"/>
        <v/>
      </c>
      <c r="H311" t="str">
        <f t="shared" si="14"/>
        <v/>
      </c>
      <c r="I311" t="e">
        <f t="array" ref="I311">IF(ROW(I306)&gt;COUNTA(H$6:H$505),"",INDEX(H:H,SMALL(IF(H$6:H$505&lt;&gt;"",ROW(H$6:H$505),""),ROW(I306))))</f>
        <v>#NUM!</v>
      </c>
      <c r="J311" t="str">
        <f t="shared" si="15"/>
        <v/>
      </c>
      <c r="M311" s="35"/>
      <c r="N311" s="35"/>
      <c r="O311" s="36"/>
      <c r="P311" s="37"/>
      <c r="Q311" s="37"/>
      <c r="R311" s="36"/>
    </row>
    <row r="312" spans="1:18">
      <c r="A312" s="34"/>
      <c r="B312" s="35"/>
      <c r="C312" s="36"/>
      <c r="D312" s="37"/>
      <c r="E312" s="37"/>
      <c r="F312" s="36"/>
      <c r="G312" s="130" t="str">
        <f t="shared" si="13"/>
        <v/>
      </c>
      <c r="H312" t="str">
        <f t="shared" si="14"/>
        <v/>
      </c>
      <c r="I312" t="e">
        <f t="array" ref="I312">IF(ROW(I307)&gt;COUNTA(H$6:H$505),"",INDEX(H:H,SMALL(IF(H$6:H$505&lt;&gt;"",ROW(H$6:H$505),""),ROW(I307))))</f>
        <v>#NUM!</v>
      </c>
      <c r="J312" t="str">
        <f t="shared" si="15"/>
        <v/>
      </c>
      <c r="M312" s="35"/>
      <c r="N312" s="35"/>
      <c r="O312" s="36"/>
      <c r="P312" s="37"/>
      <c r="Q312" s="37"/>
      <c r="R312" s="36"/>
    </row>
    <row r="313" spans="1:18">
      <c r="A313" s="34"/>
      <c r="B313" s="35"/>
      <c r="C313" s="36"/>
      <c r="D313" s="37"/>
      <c r="E313" s="37"/>
      <c r="F313" s="36"/>
      <c r="G313" s="130" t="str">
        <f t="shared" si="13"/>
        <v/>
      </c>
      <c r="H313" t="str">
        <f t="shared" si="14"/>
        <v/>
      </c>
      <c r="I313" t="e">
        <f t="array" ref="I313">IF(ROW(I308)&gt;COUNTA(H$6:H$505),"",INDEX(H:H,SMALL(IF(H$6:H$505&lt;&gt;"",ROW(H$6:H$505),""),ROW(I308))))</f>
        <v>#NUM!</v>
      </c>
      <c r="J313" t="str">
        <f t="shared" si="15"/>
        <v/>
      </c>
      <c r="M313" s="35"/>
      <c r="N313" s="35"/>
      <c r="O313" s="36"/>
      <c r="P313" s="37"/>
      <c r="Q313" s="37"/>
      <c r="R313" s="36"/>
    </row>
    <row r="314" spans="1:18">
      <c r="A314" s="34"/>
      <c r="B314" s="35"/>
      <c r="C314" s="36"/>
      <c r="D314" s="37"/>
      <c r="E314" s="37"/>
      <c r="F314" s="36"/>
      <c r="G314" s="130" t="str">
        <f t="shared" si="13"/>
        <v/>
      </c>
      <c r="H314" t="str">
        <f t="shared" si="14"/>
        <v/>
      </c>
      <c r="I314" t="e">
        <f t="array" ref="I314">IF(ROW(I309)&gt;COUNTA(H$6:H$505),"",INDEX(H:H,SMALL(IF(H$6:H$505&lt;&gt;"",ROW(H$6:H$505),""),ROW(I309))))</f>
        <v>#NUM!</v>
      </c>
      <c r="J314" t="str">
        <f t="shared" si="15"/>
        <v/>
      </c>
      <c r="M314" s="35"/>
      <c r="N314" s="35"/>
      <c r="O314" s="36"/>
      <c r="P314" s="37"/>
      <c r="Q314" s="37"/>
      <c r="R314" s="36"/>
    </row>
    <row r="315" spans="1:18">
      <c r="A315" s="34"/>
      <c r="B315" s="35"/>
      <c r="C315" s="36"/>
      <c r="D315" s="37"/>
      <c r="E315" s="37"/>
      <c r="F315" s="36"/>
      <c r="G315" s="130" t="str">
        <f t="shared" si="13"/>
        <v/>
      </c>
      <c r="H315" t="str">
        <f t="shared" si="14"/>
        <v/>
      </c>
      <c r="I315" t="e">
        <f t="array" ref="I315">IF(ROW(I310)&gt;COUNTA(H$6:H$505),"",INDEX(H:H,SMALL(IF(H$6:H$505&lt;&gt;"",ROW(H$6:H$505),""),ROW(I310))))</f>
        <v>#NUM!</v>
      </c>
      <c r="J315" t="str">
        <f t="shared" si="15"/>
        <v/>
      </c>
      <c r="M315" s="35"/>
      <c r="N315" s="35"/>
      <c r="O315" s="36"/>
      <c r="P315" s="37"/>
      <c r="Q315" s="37"/>
      <c r="R315" s="36"/>
    </row>
    <row r="316" spans="1:18">
      <c r="A316" s="34"/>
      <c r="B316" s="35"/>
      <c r="C316" s="36"/>
      <c r="D316" s="37"/>
      <c r="E316" s="37"/>
      <c r="F316" s="36"/>
      <c r="G316" s="130" t="str">
        <f t="shared" si="13"/>
        <v/>
      </c>
      <c r="H316" t="str">
        <f t="shared" si="14"/>
        <v/>
      </c>
      <c r="I316" t="e">
        <f t="array" ref="I316">IF(ROW(I311)&gt;COUNTA(H$6:H$505),"",INDEX(H:H,SMALL(IF(H$6:H$505&lt;&gt;"",ROW(H$6:H$505),""),ROW(I311))))</f>
        <v>#NUM!</v>
      </c>
      <c r="J316" t="str">
        <f t="shared" si="15"/>
        <v/>
      </c>
      <c r="M316" s="35"/>
      <c r="N316" s="35"/>
      <c r="O316" s="36"/>
      <c r="P316" s="37"/>
      <c r="Q316" s="37"/>
      <c r="R316" s="36"/>
    </row>
    <row r="317" spans="1:18">
      <c r="A317" s="34"/>
      <c r="B317" s="35"/>
      <c r="C317" s="36"/>
      <c r="D317" s="37"/>
      <c r="E317" s="37"/>
      <c r="F317" s="36"/>
      <c r="G317" s="130" t="str">
        <f t="shared" si="13"/>
        <v/>
      </c>
      <c r="H317" t="str">
        <f t="shared" si="14"/>
        <v/>
      </c>
      <c r="I317" t="e">
        <f t="array" ref="I317">IF(ROW(I312)&gt;COUNTA(H$6:H$505),"",INDEX(H:H,SMALL(IF(H$6:H$505&lt;&gt;"",ROW(H$6:H$505),""),ROW(I312))))</f>
        <v>#NUM!</v>
      </c>
      <c r="J317" t="str">
        <f t="shared" si="15"/>
        <v/>
      </c>
      <c r="M317" s="35"/>
      <c r="N317" s="35"/>
      <c r="O317" s="36"/>
      <c r="P317" s="37"/>
      <c r="Q317" s="37"/>
      <c r="R317" s="36"/>
    </row>
    <row r="318" spans="1:18">
      <c r="A318" s="34"/>
      <c r="B318" s="35"/>
      <c r="C318" s="36"/>
      <c r="D318" s="37"/>
      <c r="E318" s="37"/>
      <c r="F318" s="36"/>
      <c r="G318" s="130" t="str">
        <f t="shared" si="13"/>
        <v/>
      </c>
      <c r="H318" t="str">
        <f t="shared" si="14"/>
        <v/>
      </c>
      <c r="I318" t="e">
        <f t="array" ref="I318">IF(ROW(I313)&gt;COUNTA(H$6:H$505),"",INDEX(H:H,SMALL(IF(H$6:H$505&lt;&gt;"",ROW(H$6:H$505),""),ROW(I313))))</f>
        <v>#NUM!</v>
      </c>
      <c r="J318" t="str">
        <f t="shared" si="15"/>
        <v/>
      </c>
      <c r="M318" s="35"/>
      <c r="N318" s="35"/>
      <c r="O318" s="36"/>
      <c r="P318" s="37"/>
      <c r="Q318" s="37"/>
      <c r="R318" s="36"/>
    </row>
    <row r="319" spans="1:18">
      <c r="A319" s="34"/>
      <c r="B319" s="35"/>
      <c r="C319" s="36"/>
      <c r="D319" s="37"/>
      <c r="E319" s="37"/>
      <c r="F319" s="36"/>
      <c r="G319" s="130" t="str">
        <f t="shared" si="13"/>
        <v/>
      </c>
      <c r="H319" t="str">
        <f t="shared" si="14"/>
        <v/>
      </c>
      <c r="I319" t="e">
        <f t="array" ref="I319">IF(ROW(I314)&gt;COUNTA(H$6:H$505),"",INDEX(H:H,SMALL(IF(H$6:H$505&lt;&gt;"",ROW(H$6:H$505),""),ROW(I314))))</f>
        <v>#NUM!</v>
      </c>
      <c r="J319" t="str">
        <f t="shared" si="15"/>
        <v/>
      </c>
      <c r="M319" s="35"/>
      <c r="N319" s="35"/>
      <c r="O319" s="36"/>
      <c r="P319" s="37"/>
      <c r="Q319" s="37"/>
      <c r="R319" s="36"/>
    </row>
    <row r="320" spans="1:18">
      <c r="A320" s="34"/>
      <c r="B320" s="35"/>
      <c r="C320" s="36"/>
      <c r="D320" s="37"/>
      <c r="E320" s="37"/>
      <c r="F320" s="36"/>
      <c r="G320" s="130" t="str">
        <f t="shared" si="13"/>
        <v/>
      </c>
      <c r="H320" t="str">
        <f t="shared" si="14"/>
        <v/>
      </c>
      <c r="I320" t="e">
        <f t="array" ref="I320">IF(ROW(I315)&gt;COUNTA(H$6:H$505),"",INDEX(H:H,SMALL(IF(H$6:H$505&lt;&gt;"",ROW(H$6:H$505),""),ROW(I315))))</f>
        <v>#NUM!</v>
      </c>
      <c r="J320" t="str">
        <f t="shared" si="15"/>
        <v/>
      </c>
      <c r="M320" s="35"/>
      <c r="N320" s="35"/>
      <c r="O320" s="36"/>
      <c r="P320" s="37"/>
      <c r="Q320" s="37"/>
      <c r="R320" s="36"/>
    </row>
    <row r="321" spans="1:18">
      <c r="A321" s="34"/>
      <c r="B321" s="35"/>
      <c r="C321" s="36"/>
      <c r="D321" s="37"/>
      <c r="E321" s="37"/>
      <c r="F321" s="36"/>
      <c r="G321" s="130" t="str">
        <f t="shared" si="13"/>
        <v/>
      </c>
      <c r="H321" t="str">
        <f t="shared" si="14"/>
        <v/>
      </c>
      <c r="I321" t="e">
        <f t="array" ref="I321">IF(ROW(I316)&gt;COUNTA(H$6:H$505),"",INDEX(H:H,SMALL(IF(H$6:H$505&lt;&gt;"",ROW(H$6:H$505),""),ROW(I316))))</f>
        <v>#NUM!</v>
      </c>
      <c r="J321" t="str">
        <f t="shared" si="15"/>
        <v/>
      </c>
      <c r="M321" s="35"/>
      <c r="N321" s="35"/>
      <c r="O321" s="36"/>
      <c r="P321" s="37"/>
      <c r="Q321" s="37"/>
      <c r="R321" s="36"/>
    </row>
    <row r="322" spans="1:18">
      <c r="A322" s="34"/>
      <c r="B322" s="35"/>
      <c r="C322" s="36"/>
      <c r="D322" s="37"/>
      <c r="E322" s="37"/>
      <c r="F322" s="36"/>
      <c r="G322" s="130" t="str">
        <f t="shared" si="13"/>
        <v/>
      </c>
      <c r="H322" t="str">
        <f t="shared" si="14"/>
        <v/>
      </c>
      <c r="I322" t="e">
        <f t="array" ref="I322">IF(ROW(I317)&gt;COUNTA(H$6:H$505),"",INDEX(H:H,SMALL(IF(H$6:H$505&lt;&gt;"",ROW(H$6:H$505),""),ROW(I317))))</f>
        <v>#NUM!</v>
      </c>
      <c r="J322" t="str">
        <f t="shared" si="15"/>
        <v/>
      </c>
      <c r="M322" s="35"/>
      <c r="N322" s="35"/>
      <c r="O322" s="36"/>
      <c r="P322" s="37"/>
      <c r="Q322" s="37"/>
      <c r="R322" s="36"/>
    </row>
    <row r="323" spans="1:18">
      <c r="A323" s="34"/>
      <c r="B323" s="35"/>
      <c r="C323" s="36"/>
      <c r="D323" s="37"/>
      <c r="E323" s="37"/>
      <c r="F323" s="36"/>
      <c r="G323" s="130" t="str">
        <f t="shared" si="13"/>
        <v/>
      </c>
      <c r="H323" t="str">
        <f t="shared" si="14"/>
        <v/>
      </c>
      <c r="I323" t="e">
        <f t="array" ref="I323">IF(ROW(I318)&gt;COUNTA(H$6:H$505),"",INDEX(H:H,SMALL(IF(H$6:H$505&lt;&gt;"",ROW(H$6:H$505),""),ROW(I318))))</f>
        <v>#NUM!</v>
      </c>
      <c r="J323" t="str">
        <f t="shared" si="15"/>
        <v/>
      </c>
      <c r="M323" s="35"/>
      <c r="N323" s="35"/>
      <c r="O323" s="36"/>
      <c r="P323" s="37"/>
      <c r="Q323" s="37"/>
      <c r="R323" s="36"/>
    </row>
    <row r="324" spans="1:18">
      <c r="A324" s="34"/>
      <c r="B324" s="35"/>
      <c r="C324" s="36"/>
      <c r="D324" s="37"/>
      <c r="E324" s="37"/>
      <c r="F324" s="36"/>
      <c r="G324" s="130" t="str">
        <f t="shared" si="13"/>
        <v/>
      </c>
      <c r="H324" t="str">
        <f t="shared" si="14"/>
        <v/>
      </c>
      <c r="I324" t="e">
        <f t="array" ref="I324">IF(ROW(I319)&gt;COUNTA(H$6:H$505),"",INDEX(H:H,SMALL(IF(H$6:H$505&lt;&gt;"",ROW(H$6:H$505),""),ROW(I319))))</f>
        <v>#NUM!</v>
      </c>
      <c r="J324" t="str">
        <f t="shared" si="15"/>
        <v/>
      </c>
      <c r="M324" s="35"/>
      <c r="N324" s="35"/>
      <c r="O324" s="36"/>
      <c r="P324" s="37"/>
      <c r="Q324" s="37"/>
      <c r="R324" s="36"/>
    </row>
    <row r="325" spans="1:18">
      <c r="A325" s="34"/>
      <c r="B325" s="35"/>
      <c r="C325" s="36"/>
      <c r="D325" s="37"/>
      <c r="E325" s="37"/>
      <c r="F325" s="36"/>
      <c r="G325" s="130" t="str">
        <f t="shared" ref="G325:G388" si="16">IF(COUNTA(A325:F325)&lt;&gt;6,"",ROUND(D325*4+E325*9+F325*4,2))</f>
        <v/>
      </c>
      <c r="H325" t="str">
        <f t="shared" si="14"/>
        <v/>
      </c>
      <c r="I325" t="e">
        <f t="array" ref="I325">IF(ROW(I320)&gt;COUNTA(H$6:H$505),"",INDEX(H:H,SMALL(IF(H$6:H$505&lt;&gt;"",ROW(H$6:H$505),""),ROW(I320))))</f>
        <v>#NUM!</v>
      </c>
      <c r="J325" t="str">
        <f t="shared" si="15"/>
        <v/>
      </c>
      <c r="M325" s="35"/>
      <c r="N325" s="35"/>
      <c r="O325" s="36"/>
      <c r="P325" s="37"/>
      <c r="Q325" s="37"/>
      <c r="R325" s="36"/>
    </row>
    <row r="326" spans="1:18">
      <c r="A326" s="34"/>
      <c r="B326" s="35"/>
      <c r="C326" s="36"/>
      <c r="D326" s="37"/>
      <c r="E326" s="37"/>
      <c r="F326" s="36"/>
      <c r="G326" s="130" t="str">
        <f t="shared" si="16"/>
        <v/>
      </c>
      <c r="H326" t="str">
        <f t="shared" ref="H326:H389" si="17">IF(A326="","",A326)</f>
        <v/>
      </c>
      <c r="I326" t="e">
        <f t="array" ref="I326">IF(ROW(I321)&gt;COUNTA(H$6:H$505),"",INDEX(H:H,SMALL(IF(H$6:H$505&lt;&gt;"",ROW(H$6:H$505),""),ROW(I321))))</f>
        <v>#NUM!</v>
      </c>
      <c r="J326" t="str">
        <f t="shared" ref="J326:J389" si="18">IF(ISERROR(I326),"",I326)</f>
        <v/>
      </c>
      <c r="M326" s="35"/>
      <c r="N326" s="35"/>
      <c r="O326" s="36"/>
      <c r="P326" s="37"/>
      <c r="Q326" s="37"/>
      <c r="R326" s="36"/>
    </row>
    <row r="327" spans="1:18">
      <c r="A327" s="34"/>
      <c r="B327" s="35"/>
      <c r="C327" s="36"/>
      <c r="D327" s="37"/>
      <c r="E327" s="37"/>
      <c r="F327" s="36"/>
      <c r="G327" s="130" t="str">
        <f t="shared" si="16"/>
        <v/>
      </c>
      <c r="H327" t="str">
        <f t="shared" si="17"/>
        <v/>
      </c>
      <c r="I327" t="e">
        <f t="array" ref="I327">IF(ROW(I322)&gt;COUNTA(H$6:H$505),"",INDEX(H:H,SMALL(IF(H$6:H$505&lt;&gt;"",ROW(H$6:H$505),""),ROW(I322))))</f>
        <v>#NUM!</v>
      </c>
      <c r="J327" t="str">
        <f t="shared" si="18"/>
        <v/>
      </c>
      <c r="M327" s="35"/>
      <c r="N327" s="35"/>
      <c r="O327" s="36"/>
      <c r="P327" s="37"/>
      <c r="Q327" s="37"/>
      <c r="R327" s="36"/>
    </row>
    <row r="328" spans="1:18">
      <c r="A328" s="34"/>
      <c r="B328" s="35"/>
      <c r="C328" s="36"/>
      <c r="D328" s="37"/>
      <c r="E328" s="37"/>
      <c r="F328" s="36"/>
      <c r="G328" s="130" t="str">
        <f t="shared" si="16"/>
        <v/>
      </c>
      <c r="H328" t="str">
        <f t="shared" si="17"/>
        <v/>
      </c>
      <c r="I328" t="e">
        <f t="array" ref="I328">IF(ROW(I323)&gt;COUNTA(H$6:H$505),"",INDEX(H:H,SMALL(IF(H$6:H$505&lt;&gt;"",ROW(H$6:H$505),""),ROW(I323))))</f>
        <v>#NUM!</v>
      </c>
      <c r="J328" t="str">
        <f t="shared" si="18"/>
        <v/>
      </c>
      <c r="M328" s="35"/>
      <c r="N328" s="35"/>
      <c r="O328" s="36"/>
      <c r="P328" s="37"/>
      <c r="Q328" s="37"/>
      <c r="R328" s="36"/>
    </row>
    <row r="329" spans="1:18">
      <c r="A329" s="34"/>
      <c r="B329" s="35"/>
      <c r="C329" s="36"/>
      <c r="D329" s="37"/>
      <c r="E329" s="37"/>
      <c r="F329" s="36"/>
      <c r="G329" s="130" t="str">
        <f t="shared" si="16"/>
        <v/>
      </c>
      <c r="H329" t="str">
        <f t="shared" si="17"/>
        <v/>
      </c>
      <c r="I329" t="e">
        <f t="array" ref="I329">IF(ROW(I324)&gt;COUNTA(H$6:H$505),"",INDEX(H:H,SMALL(IF(H$6:H$505&lt;&gt;"",ROW(H$6:H$505),""),ROW(I324))))</f>
        <v>#NUM!</v>
      </c>
      <c r="J329" t="str">
        <f t="shared" si="18"/>
        <v/>
      </c>
      <c r="M329" s="35"/>
      <c r="N329" s="35"/>
      <c r="O329" s="36"/>
      <c r="P329" s="37"/>
      <c r="Q329" s="37"/>
      <c r="R329" s="36"/>
    </row>
    <row r="330" spans="1:18">
      <c r="A330" s="34"/>
      <c r="B330" s="35"/>
      <c r="C330" s="36"/>
      <c r="D330" s="37"/>
      <c r="E330" s="37"/>
      <c r="F330" s="36"/>
      <c r="G330" s="130" t="str">
        <f t="shared" si="16"/>
        <v/>
      </c>
      <c r="H330" t="str">
        <f t="shared" si="17"/>
        <v/>
      </c>
      <c r="I330" t="e">
        <f t="array" ref="I330">IF(ROW(I325)&gt;COUNTA(H$6:H$505),"",INDEX(H:H,SMALL(IF(H$6:H$505&lt;&gt;"",ROW(H$6:H$505),""),ROW(I325))))</f>
        <v>#NUM!</v>
      </c>
      <c r="J330" t="str">
        <f t="shared" si="18"/>
        <v/>
      </c>
      <c r="M330" s="35"/>
      <c r="N330" s="35"/>
      <c r="O330" s="36"/>
      <c r="P330" s="37"/>
      <c r="Q330" s="37"/>
      <c r="R330" s="36"/>
    </row>
    <row r="331" spans="1:18">
      <c r="A331" s="34"/>
      <c r="B331" s="35"/>
      <c r="C331" s="36"/>
      <c r="D331" s="37"/>
      <c r="E331" s="37"/>
      <c r="F331" s="36"/>
      <c r="G331" s="130" t="str">
        <f t="shared" si="16"/>
        <v/>
      </c>
      <c r="H331" t="str">
        <f t="shared" si="17"/>
        <v/>
      </c>
      <c r="I331" t="e">
        <f t="array" ref="I331">IF(ROW(I326)&gt;COUNTA(H$6:H$505),"",INDEX(H:H,SMALL(IF(H$6:H$505&lt;&gt;"",ROW(H$6:H$505),""),ROW(I326))))</f>
        <v>#NUM!</v>
      </c>
      <c r="J331" t="str">
        <f t="shared" si="18"/>
        <v/>
      </c>
      <c r="M331" s="35"/>
      <c r="N331" s="35"/>
      <c r="O331" s="36"/>
      <c r="P331" s="37"/>
      <c r="Q331" s="37"/>
      <c r="R331" s="36"/>
    </row>
    <row r="332" spans="1:18">
      <c r="A332" s="34"/>
      <c r="B332" s="35"/>
      <c r="C332" s="36"/>
      <c r="D332" s="37"/>
      <c r="E332" s="37"/>
      <c r="F332" s="36"/>
      <c r="G332" s="130" t="str">
        <f t="shared" si="16"/>
        <v/>
      </c>
      <c r="H332" t="str">
        <f t="shared" si="17"/>
        <v/>
      </c>
      <c r="I332" t="e">
        <f t="array" ref="I332">IF(ROW(I327)&gt;COUNTA(H$6:H$505),"",INDEX(H:H,SMALL(IF(H$6:H$505&lt;&gt;"",ROW(H$6:H$505),""),ROW(I327))))</f>
        <v>#NUM!</v>
      </c>
      <c r="J332" t="str">
        <f t="shared" si="18"/>
        <v/>
      </c>
      <c r="M332" s="35"/>
      <c r="N332" s="35"/>
      <c r="O332" s="36"/>
      <c r="P332" s="37"/>
      <c r="Q332" s="37"/>
      <c r="R332" s="36"/>
    </row>
    <row r="333" spans="1:18">
      <c r="A333" s="34"/>
      <c r="B333" s="35"/>
      <c r="C333" s="36"/>
      <c r="D333" s="37"/>
      <c r="E333" s="37"/>
      <c r="F333" s="36"/>
      <c r="G333" s="130" t="str">
        <f t="shared" si="16"/>
        <v/>
      </c>
      <c r="H333" t="str">
        <f t="shared" si="17"/>
        <v/>
      </c>
      <c r="I333" t="e">
        <f t="array" ref="I333">IF(ROW(I328)&gt;COUNTA(H$6:H$505),"",INDEX(H:H,SMALL(IF(H$6:H$505&lt;&gt;"",ROW(H$6:H$505),""),ROW(I328))))</f>
        <v>#NUM!</v>
      </c>
      <c r="J333" t="str">
        <f t="shared" si="18"/>
        <v/>
      </c>
      <c r="M333" s="35"/>
      <c r="N333" s="35"/>
      <c r="O333" s="36"/>
      <c r="P333" s="37"/>
      <c r="Q333" s="37"/>
      <c r="R333" s="36"/>
    </row>
    <row r="334" spans="1:18">
      <c r="A334" s="34"/>
      <c r="B334" s="35"/>
      <c r="C334" s="36"/>
      <c r="D334" s="37"/>
      <c r="E334" s="37"/>
      <c r="F334" s="36"/>
      <c r="G334" s="130" t="str">
        <f t="shared" si="16"/>
        <v/>
      </c>
      <c r="H334" t="str">
        <f t="shared" si="17"/>
        <v/>
      </c>
      <c r="I334" t="e">
        <f t="array" ref="I334">IF(ROW(I329)&gt;COUNTA(H$6:H$505),"",INDEX(H:H,SMALL(IF(H$6:H$505&lt;&gt;"",ROW(H$6:H$505),""),ROW(I329))))</f>
        <v>#NUM!</v>
      </c>
      <c r="J334" t="str">
        <f t="shared" si="18"/>
        <v/>
      </c>
      <c r="M334" s="35"/>
      <c r="N334" s="35"/>
      <c r="O334" s="36"/>
      <c r="P334" s="37"/>
      <c r="Q334" s="37"/>
      <c r="R334" s="36"/>
    </row>
    <row r="335" spans="1:18">
      <c r="A335" s="34"/>
      <c r="B335" s="35"/>
      <c r="C335" s="36"/>
      <c r="D335" s="37"/>
      <c r="E335" s="37"/>
      <c r="F335" s="36"/>
      <c r="G335" s="130" t="str">
        <f t="shared" si="16"/>
        <v/>
      </c>
      <c r="H335" t="str">
        <f t="shared" si="17"/>
        <v/>
      </c>
      <c r="I335" t="e">
        <f t="array" ref="I335">IF(ROW(I330)&gt;COUNTA(H$6:H$505),"",INDEX(H:H,SMALL(IF(H$6:H$505&lt;&gt;"",ROW(H$6:H$505),""),ROW(I330))))</f>
        <v>#NUM!</v>
      </c>
      <c r="J335" t="str">
        <f t="shared" si="18"/>
        <v/>
      </c>
      <c r="M335" s="35"/>
      <c r="N335" s="35"/>
      <c r="O335" s="36"/>
      <c r="P335" s="37"/>
      <c r="Q335" s="37"/>
      <c r="R335" s="36"/>
    </row>
    <row r="336" spans="1:18">
      <c r="A336" s="34"/>
      <c r="B336" s="35"/>
      <c r="C336" s="36"/>
      <c r="D336" s="37"/>
      <c r="E336" s="37"/>
      <c r="F336" s="36"/>
      <c r="G336" s="130" t="str">
        <f t="shared" si="16"/>
        <v/>
      </c>
      <c r="H336" t="str">
        <f t="shared" si="17"/>
        <v/>
      </c>
      <c r="I336" t="e">
        <f t="array" ref="I336">IF(ROW(I331)&gt;COUNTA(H$6:H$505),"",INDEX(H:H,SMALL(IF(H$6:H$505&lt;&gt;"",ROW(H$6:H$505),""),ROW(I331))))</f>
        <v>#NUM!</v>
      </c>
      <c r="J336" t="str">
        <f t="shared" si="18"/>
        <v/>
      </c>
      <c r="M336" s="35"/>
      <c r="N336" s="35"/>
      <c r="O336" s="36"/>
      <c r="P336" s="37"/>
      <c r="Q336" s="37"/>
      <c r="R336" s="36"/>
    </row>
    <row r="337" spans="1:18">
      <c r="A337" s="34"/>
      <c r="B337" s="35"/>
      <c r="C337" s="36"/>
      <c r="D337" s="37"/>
      <c r="E337" s="37"/>
      <c r="F337" s="36"/>
      <c r="G337" s="130" t="str">
        <f t="shared" si="16"/>
        <v/>
      </c>
      <c r="H337" t="str">
        <f t="shared" si="17"/>
        <v/>
      </c>
      <c r="I337" t="e">
        <f t="array" ref="I337">IF(ROW(I332)&gt;COUNTA(H$6:H$505),"",INDEX(H:H,SMALL(IF(H$6:H$505&lt;&gt;"",ROW(H$6:H$505),""),ROW(I332))))</f>
        <v>#NUM!</v>
      </c>
      <c r="J337" t="str">
        <f t="shared" si="18"/>
        <v/>
      </c>
      <c r="M337" s="35"/>
      <c r="N337" s="35"/>
      <c r="O337" s="36"/>
      <c r="P337" s="37"/>
      <c r="Q337" s="37"/>
      <c r="R337" s="36"/>
    </row>
    <row r="338" spans="1:18">
      <c r="A338" s="34"/>
      <c r="B338" s="35"/>
      <c r="C338" s="36"/>
      <c r="D338" s="37"/>
      <c r="E338" s="37"/>
      <c r="F338" s="36"/>
      <c r="G338" s="130" t="str">
        <f t="shared" si="16"/>
        <v/>
      </c>
      <c r="H338" t="str">
        <f t="shared" si="17"/>
        <v/>
      </c>
      <c r="I338" t="e">
        <f t="array" ref="I338">IF(ROW(I333)&gt;COUNTA(H$6:H$505),"",INDEX(H:H,SMALL(IF(H$6:H$505&lt;&gt;"",ROW(H$6:H$505),""),ROW(I333))))</f>
        <v>#NUM!</v>
      </c>
      <c r="J338" t="str">
        <f t="shared" si="18"/>
        <v/>
      </c>
      <c r="M338" s="35"/>
      <c r="N338" s="35"/>
      <c r="O338" s="36"/>
      <c r="P338" s="37"/>
      <c r="Q338" s="37"/>
      <c r="R338" s="36"/>
    </row>
    <row r="339" spans="1:18">
      <c r="A339" s="34"/>
      <c r="B339" s="35"/>
      <c r="C339" s="36"/>
      <c r="D339" s="37"/>
      <c r="E339" s="37"/>
      <c r="F339" s="36"/>
      <c r="G339" s="130" t="str">
        <f t="shared" si="16"/>
        <v/>
      </c>
      <c r="H339" t="str">
        <f t="shared" si="17"/>
        <v/>
      </c>
      <c r="I339" t="e">
        <f t="array" ref="I339">IF(ROW(I334)&gt;COUNTA(H$6:H$505),"",INDEX(H:H,SMALL(IF(H$6:H$505&lt;&gt;"",ROW(H$6:H$505),""),ROW(I334))))</f>
        <v>#NUM!</v>
      </c>
      <c r="J339" t="str">
        <f t="shared" si="18"/>
        <v/>
      </c>
      <c r="M339" s="35"/>
      <c r="N339" s="35"/>
      <c r="O339" s="36"/>
      <c r="P339" s="37"/>
      <c r="Q339" s="37"/>
      <c r="R339" s="36"/>
    </row>
    <row r="340" spans="1:18">
      <c r="A340" s="34"/>
      <c r="B340" s="35"/>
      <c r="C340" s="36"/>
      <c r="D340" s="37"/>
      <c r="E340" s="37"/>
      <c r="F340" s="36"/>
      <c r="G340" s="130" t="str">
        <f t="shared" si="16"/>
        <v/>
      </c>
      <c r="H340" t="str">
        <f t="shared" si="17"/>
        <v/>
      </c>
      <c r="I340" t="e">
        <f t="array" ref="I340">IF(ROW(I335)&gt;COUNTA(H$6:H$505),"",INDEX(H:H,SMALL(IF(H$6:H$505&lt;&gt;"",ROW(H$6:H$505),""),ROW(I335))))</f>
        <v>#NUM!</v>
      </c>
      <c r="J340" t="str">
        <f t="shared" si="18"/>
        <v/>
      </c>
      <c r="M340" s="35"/>
      <c r="N340" s="35"/>
      <c r="O340" s="36"/>
      <c r="P340" s="37"/>
      <c r="Q340" s="37"/>
      <c r="R340" s="36"/>
    </row>
    <row r="341" spans="1:18">
      <c r="A341" s="34"/>
      <c r="B341" s="35"/>
      <c r="C341" s="36"/>
      <c r="D341" s="37"/>
      <c r="E341" s="37"/>
      <c r="F341" s="36"/>
      <c r="G341" s="130" t="str">
        <f t="shared" si="16"/>
        <v/>
      </c>
      <c r="H341" t="str">
        <f t="shared" si="17"/>
        <v/>
      </c>
      <c r="I341" t="e">
        <f t="array" ref="I341">IF(ROW(I336)&gt;COUNTA(H$6:H$505),"",INDEX(H:H,SMALL(IF(H$6:H$505&lt;&gt;"",ROW(H$6:H$505),""),ROW(I336))))</f>
        <v>#NUM!</v>
      </c>
      <c r="J341" t="str">
        <f t="shared" si="18"/>
        <v/>
      </c>
      <c r="M341" s="35"/>
      <c r="N341" s="35"/>
      <c r="O341" s="36"/>
      <c r="P341" s="37"/>
      <c r="Q341" s="37"/>
      <c r="R341" s="36"/>
    </row>
    <row r="342" spans="1:18">
      <c r="A342" s="34"/>
      <c r="B342" s="35"/>
      <c r="C342" s="36"/>
      <c r="D342" s="37"/>
      <c r="E342" s="37"/>
      <c r="F342" s="36"/>
      <c r="G342" s="130" t="str">
        <f t="shared" si="16"/>
        <v/>
      </c>
      <c r="H342" t="str">
        <f t="shared" si="17"/>
        <v/>
      </c>
      <c r="I342" t="e">
        <f t="array" ref="I342">IF(ROW(I337)&gt;COUNTA(H$6:H$505),"",INDEX(H:H,SMALL(IF(H$6:H$505&lt;&gt;"",ROW(H$6:H$505),""),ROW(I337))))</f>
        <v>#NUM!</v>
      </c>
      <c r="J342" t="str">
        <f t="shared" si="18"/>
        <v/>
      </c>
      <c r="M342" s="35"/>
      <c r="N342" s="35"/>
      <c r="O342" s="36"/>
      <c r="P342" s="37"/>
      <c r="Q342" s="37"/>
      <c r="R342" s="36"/>
    </row>
    <row r="343" spans="1:18">
      <c r="A343" s="34"/>
      <c r="B343" s="35"/>
      <c r="C343" s="36"/>
      <c r="D343" s="37"/>
      <c r="E343" s="37"/>
      <c r="F343" s="36"/>
      <c r="G343" s="130" t="str">
        <f t="shared" si="16"/>
        <v/>
      </c>
      <c r="H343" t="str">
        <f t="shared" si="17"/>
        <v/>
      </c>
      <c r="I343" t="e">
        <f t="array" ref="I343">IF(ROW(I338)&gt;COUNTA(H$6:H$505),"",INDEX(H:H,SMALL(IF(H$6:H$505&lt;&gt;"",ROW(H$6:H$505),""),ROW(I338))))</f>
        <v>#NUM!</v>
      </c>
      <c r="J343" t="str">
        <f t="shared" si="18"/>
        <v/>
      </c>
      <c r="M343" s="35"/>
      <c r="N343" s="35"/>
      <c r="O343" s="36"/>
      <c r="P343" s="37"/>
      <c r="Q343" s="37"/>
      <c r="R343" s="36"/>
    </row>
    <row r="344" spans="1:18">
      <c r="A344" s="34"/>
      <c r="B344" s="35"/>
      <c r="C344" s="36"/>
      <c r="D344" s="37"/>
      <c r="E344" s="37"/>
      <c r="F344" s="36"/>
      <c r="G344" s="130" t="str">
        <f t="shared" si="16"/>
        <v/>
      </c>
      <c r="H344" t="str">
        <f t="shared" si="17"/>
        <v/>
      </c>
      <c r="I344" t="e">
        <f t="array" ref="I344">IF(ROW(I339)&gt;COUNTA(H$6:H$505),"",INDEX(H:H,SMALL(IF(H$6:H$505&lt;&gt;"",ROW(H$6:H$505),""),ROW(I339))))</f>
        <v>#NUM!</v>
      </c>
      <c r="J344" t="str">
        <f t="shared" si="18"/>
        <v/>
      </c>
      <c r="M344" s="35"/>
      <c r="N344" s="35"/>
      <c r="O344" s="36"/>
      <c r="P344" s="37"/>
      <c r="Q344" s="37"/>
      <c r="R344" s="36"/>
    </row>
    <row r="345" spans="1:18">
      <c r="A345" s="34"/>
      <c r="B345" s="35"/>
      <c r="C345" s="36"/>
      <c r="D345" s="37"/>
      <c r="E345" s="37"/>
      <c r="F345" s="36"/>
      <c r="G345" s="130" t="str">
        <f t="shared" si="16"/>
        <v/>
      </c>
      <c r="H345" t="str">
        <f t="shared" si="17"/>
        <v/>
      </c>
      <c r="I345" t="e">
        <f t="array" ref="I345">IF(ROW(I340)&gt;COUNTA(H$6:H$505),"",INDEX(H:H,SMALL(IF(H$6:H$505&lt;&gt;"",ROW(H$6:H$505),""),ROW(I340))))</f>
        <v>#NUM!</v>
      </c>
      <c r="J345" t="str">
        <f t="shared" si="18"/>
        <v/>
      </c>
      <c r="M345" s="35"/>
      <c r="N345" s="35"/>
      <c r="O345" s="36"/>
      <c r="P345" s="37"/>
      <c r="Q345" s="37"/>
      <c r="R345" s="36"/>
    </row>
    <row r="346" spans="1:18">
      <c r="A346" s="34"/>
      <c r="B346" s="35"/>
      <c r="C346" s="36"/>
      <c r="D346" s="37"/>
      <c r="E346" s="37"/>
      <c r="F346" s="36"/>
      <c r="G346" s="130" t="str">
        <f t="shared" si="16"/>
        <v/>
      </c>
      <c r="H346" t="str">
        <f t="shared" si="17"/>
        <v/>
      </c>
      <c r="I346" t="e">
        <f t="array" ref="I346">IF(ROW(I341)&gt;COUNTA(H$6:H$505),"",INDEX(H:H,SMALL(IF(H$6:H$505&lt;&gt;"",ROW(H$6:H$505),""),ROW(I341))))</f>
        <v>#NUM!</v>
      </c>
      <c r="J346" t="str">
        <f t="shared" si="18"/>
        <v/>
      </c>
      <c r="M346" s="35"/>
      <c r="N346" s="35"/>
      <c r="O346" s="36"/>
      <c r="P346" s="37"/>
      <c r="Q346" s="37"/>
      <c r="R346" s="36"/>
    </row>
    <row r="347" spans="1:18">
      <c r="A347" s="34"/>
      <c r="B347" s="35"/>
      <c r="C347" s="36"/>
      <c r="D347" s="37"/>
      <c r="E347" s="37"/>
      <c r="F347" s="36"/>
      <c r="G347" s="130" t="str">
        <f t="shared" si="16"/>
        <v/>
      </c>
      <c r="H347" t="str">
        <f t="shared" si="17"/>
        <v/>
      </c>
      <c r="I347" t="e">
        <f t="array" ref="I347">IF(ROW(I342)&gt;COUNTA(H$6:H$505),"",INDEX(H:H,SMALL(IF(H$6:H$505&lt;&gt;"",ROW(H$6:H$505),""),ROW(I342))))</f>
        <v>#NUM!</v>
      </c>
      <c r="J347" t="str">
        <f t="shared" si="18"/>
        <v/>
      </c>
      <c r="M347" s="35"/>
      <c r="N347" s="35"/>
      <c r="O347" s="36"/>
      <c r="P347" s="37"/>
      <c r="Q347" s="37"/>
      <c r="R347" s="36"/>
    </row>
    <row r="348" spans="1:18">
      <c r="A348" s="34"/>
      <c r="B348" s="35"/>
      <c r="C348" s="36"/>
      <c r="D348" s="37"/>
      <c r="E348" s="37"/>
      <c r="F348" s="36"/>
      <c r="G348" s="130" t="str">
        <f t="shared" si="16"/>
        <v/>
      </c>
      <c r="H348" t="str">
        <f t="shared" si="17"/>
        <v/>
      </c>
      <c r="I348" t="e">
        <f t="array" ref="I348">IF(ROW(I343)&gt;COUNTA(H$6:H$505),"",INDEX(H:H,SMALL(IF(H$6:H$505&lt;&gt;"",ROW(H$6:H$505),""),ROW(I343))))</f>
        <v>#NUM!</v>
      </c>
      <c r="J348" t="str">
        <f t="shared" si="18"/>
        <v/>
      </c>
      <c r="M348" s="35"/>
      <c r="N348" s="35"/>
      <c r="O348" s="36"/>
      <c r="P348" s="37"/>
      <c r="Q348" s="37"/>
      <c r="R348" s="36"/>
    </row>
    <row r="349" spans="1:18">
      <c r="A349" s="34"/>
      <c r="B349" s="35"/>
      <c r="C349" s="36"/>
      <c r="D349" s="37"/>
      <c r="E349" s="37"/>
      <c r="F349" s="36"/>
      <c r="G349" s="130" t="str">
        <f t="shared" si="16"/>
        <v/>
      </c>
      <c r="H349" t="str">
        <f t="shared" si="17"/>
        <v/>
      </c>
      <c r="I349" t="e">
        <f t="array" ref="I349">IF(ROW(I344)&gt;COUNTA(H$6:H$505),"",INDEX(H:H,SMALL(IF(H$6:H$505&lt;&gt;"",ROW(H$6:H$505),""),ROW(I344))))</f>
        <v>#NUM!</v>
      </c>
      <c r="J349" t="str">
        <f t="shared" si="18"/>
        <v/>
      </c>
      <c r="M349" s="35"/>
      <c r="N349" s="35"/>
      <c r="O349" s="36"/>
      <c r="P349" s="37"/>
      <c r="Q349" s="37"/>
      <c r="R349" s="36"/>
    </row>
    <row r="350" spans="1:18">
      <c r="A350" s="34"/>
      <c r="B350" s="35"/>
      <c r="C350" s="36"/>
      <c r="D350" s="37"/>
      <c r="E350" s="37"/>
      <c r="F350" s="36"/>
      <c r="G350" s="130" t="str">
        <f t="shared" si="16"/>
        <v/>
      </c>
      <c r="H350" t="str">
        <f t="shared" si="17"/>
        <v/>
      </c>
      <c r="I350" t="e">
        <f t="array" ref="I350">IF(ROW(I345)&gt;COUNTA(H$6:H$505),"",INDEX(H:H,SMALL(IF(H$6:H$505&lt;&gt;"",ROW(H$6:H$505),""),ROW(I345))))</f>
        <v>#NUM!</v>
      </c>
      <c r="J350" t="str">
        <f t="shared" si="18"/>
        <v/>
      </c>
      <c r="M350" s="35"/>
      <c r="N350" s="35"/>
      <c r="O350" s="36"/>
      <c r="P350" s="37"/>
      <c r="Q350" s="37"/>
      <c r="R350" s="36"/>
    </row>
    <row r="351" spans="1:18">
      <c r="A351" s="34"/>
      <c r="B351" s="35"/>
      <c r="C351" s="36"/>
      <c r="D351" s="37"/>
      <c r="E351" s="37"/>
      <c r="F351" s="36"/>
      <c r="G351" s="130" t="str">
        <f t="shared" si="16"/>
        <v/>
      </c>
      <c r="H351" t="str">
        <f t="shared" si="17"/>
        <v/>
      </c>
      <c r="I351" t="e">
        <f t="array" ref="I351">IF(ROW(I346)&gt;COUNTA(H$6:H$505),"",INDEX(H:H,SMALL(IF(H$6:H$505&lt;&gt;"",ROW(H$6:H$505),""),ROW(I346))))</f>
        <v>#NUM!</v>
      </c>
      <c r="J351" t="str">
        <f t="shared" si="18"/>
        <v/>
      </c>
      <c r="M351" s="35"/>
      <c r="N351" s="35"/>
      <c r="O351" s="36"/>
      <c r="P351" s="37"/>
      <c r="Q351" s="37"/>
      <c r="R351" s="36"/>
    </row>
    <row r="352" spans="1:18">
      <c r="A352" s="34"/>
      <c r="B352" s="35"/>
      <c r="C352" s="36"/>
      <c r="D352" s="37"/>
      <c r="E352" s="37"/>
      <c r="F352" s="36"/>
      <c r="G352" s="130" t="str">
        <f t="shared" si="16"/>
        <v/>
      </c>
      <c r="H352" t="str">
        <f t="shared" si="17"/>
        <v/>
      </c>
      <c r="I352" t="e">
        <f t="array" ref="I352">IF(ROW(I347)&gt;COUNTA(H$6:H$505),"",INDEX(H:H,SMALL(IF(H$6:H$505&lt;&gt;"",ROW(H$6:H$505),""),ROW(I347))))</f>
        <v>#NUM!</v>
      </c>
      <c r="J352" t="str">
        <f t="shared" si="18"/>
        <v/>
      </c>
      <c r="M352" s="35"/>
      <c r="N352" s="35"/>
      <c r="O352" s="36"/>
      <c r="P352" s="37"/>
      <c r="Q352" s="37"/>
      <c r="R352" s="36"/>
    </row>
    <row r="353" spans="1:18">
      <c r="A353" s="34"/>
      <c r="B353" s="35"/>
      <c r="C353" s="36"/>
      <c r="D353" s="37"/>
      <c r="E353" s="37"/>
      <c r="F353" s="36"/>
      <c r="G353" s="130" t="str">
        <f t="shared" si="16"/>
        <v/>
      </c>
      <c r="H353" t="str">
        <f t="shared" si="17"/>
        <v/>
      </c>
      <c r="I353" t="e">
        <f t="array" ref="I353">IF(ROW(I348)&gt;COUNTA(H$6:H$505),"",INDEX(H:H,SMALL(IF(H$6:H$505&lt;&gt;"",ROW(H$6:H$505),""),ROW(I348))))</f>
        <v>#NUM!</v>
      </c>
      <c r="J353" t="str">
        <f t="shared" si="18"/>
        <v/>
      </c>
      <c r="M353" s="35"/>
      <c r="N353" s="35"/>
      <c r="O353" s="36"/>
      <c r="P353" s="37"/>
      <c r="Q353" s="37"/>
      <c r="R353" s="36"/>
    </row>
    <row r="354" spans="1:18">
      <c r="A354" s="34"/>
      <c r="B354" s="35"/>
      <c r="C354" s="36"/>
      <c r="D354" s="37"/>
      <c r="E354" s="37"/>
      <c r="F354" s="36"/>
      <c r="G354" s="130" t="str">
        <f t="shared" si="16"/>
        <v/>
      </c>
      <c r="H354" t="str">
        <f t="shared" si="17"/>
        <v/>
      </c>
      <c r="I354" t="e">
        <f t="array" ref="I354">IF(ROW(I349)&gt;COUNTA(H$6:H$505),"",INDEX(H:H,SMALL(IF(H$6:H$505&lt;&gt;"",ROW(H$6:H$505),""),ROW(I349))))</f>
        <v>#NUM!</v>
      </c>
      <c r="J354" t="str">
        <f t="shared" si="18"/>
        <v/>
      </c>
      <c r="M354" s="35"/>
      <c r="N354" s="35"/>
      <c r="O354" s="36"/>
      <c r="P354" s="37"/>
      <c r="Q354" s="37"/>
      <c r="R354" s="36"/>
    </row>
    <row r="355" spans="1:18">
      <c r="A355" s="34"/>
      <c r="B355" s="35"/>
      <c r="C355" s="36"/>
      <c r="D355" s="37"/>
      <c r="E355" s="37"/>
      <c r="F355" s="36"/>
      <c r="G355" s="130" t="str">
        <f t="shared" si="16"/>
        <v/>
      </c>
      <c r="H355" t="str">
        <f t="shared" si="17"/>
        <v/>
      </c>
      <c r="I355" t="e">
        <f t="array" ref="I355">IF(ROW(I350)&gt;COUNTA(H$6:H$505),"",INDEX(H:H,SMALL(IF(H$6:H$505&lt;&gt;"",ROW(H$6:H$505),""),ROW(I350))))</f>
        <v>#NUM!</v>
      </c>
      <c r="J355" t="str">
        <f t="shared" si="18"/>
        <v/>
      </c>
      <c r="M355" s="35"/>
      <c r="N355" s="35"/>
      <c r="O355" s="36"/>
      <c r="P355" s="37"/>
      <c r="Q355" s="37"/>
      <c r="R355" s="36"/>
    </row>
    <row r="356" spans="1:18">
      <c r="A356" s="34"/>
      <c r="B356" s="35"/>
      <c r="C356" s="36"/>
      <c r="D356" s="37"/>
      <c r="E356" s="37"/>
      <c r="F356" s="36"/>
      <c r="G356" s="130" t="str">
        <f t="shared" si="16"/>
        <v/>
      </c>
      <c r="H356" t="str">
        <f t="shared" si="17"/>
        <v/>
      </c>
      <c r="I356" t="e">
        <f t="array" ref="I356">IF(ROW(I351)&gt;COUNTA(H$6:H$505),"",INDEX(H:H,SMALL(IF(H$6:H$505&lt;&gt;"",ROW(H$6:H$505),""),ROW(I351))))</f>
        <v>#NUM!</v>
      </c>
      <c r="J356" t="str">
        <f t="shared" si="18"/>
        <v/>
      </c>
      <c r="M356" s="35"/>
      <c r="N356" s="35"/>
      <c r="O356" s="36"/>
      <c r="P356" s="37"/>
      <c r="Q356" s="37"/>
      <c r="R356" s="36"/>
    </row>
    <row r="357" spans="1:18">
      <c r="A357" s="34"/>
      <c r="B357" s="35"/>
      <c r="C357" s="36"/>
      <c r="D357" s="37"/>
      <c r="E357" s="37"/>
      <c r="F357" s="36"/>
      <c r="G357" s="130" t="str">
        <f t="shared" si="16"/>
        <v/>
      </c>
      <c r="H357" t="str">
        <f t="shared" si="17"/>
        <v/>
      </c>
      <c r="I357" t="e">
        <f t="array" ref="I357">IF(ROW(I352)&gt;COUNTA(H$6:H$505),"",INDEX(H:H,SMALL(IF(H$6:H$505&lt;&gt;"",ROW(H$6:H$505),""),ROW(I352))))</f>
        <v>#NUM!</v>
      </c>
      <c r="J357" t="str">
        <f t="shared" si="18"/>
        <v/>
      </c>
      <c r="M357" s="35"/>
      <c r="N357" s="35"/>
      <c r="O357" s="36"/>
      <c r="P357" s="37"/>
      <c r="Q357" s="37"/>
      <c r="R357" s="36"/>
    </row>
    <row r="358" spans="1:18">
      <c r="A358" s="34"/>
      <c r="B358" s="35"/>
      <c r="C358" s="36"/>
      <c r="D358" s="37"/>
      <c r="E358" s="37"/>
      <c r="F358" s="36"/>
      <c r="G358" s="130" t="str">
        <f t="shared" si="16"/>
        <v/>
      </c>
      <c r="H358" t="str">
        <f t="shared" si="17"/>
        <v/>
      </c>
      <c r="I358" t="e">
        <f t="array" ref="I358">IF(ROW(I353)&gt;COUNTA(H$6:H$505),"",INDEX(H:H,SMALL(IF(H$6:H$505&lt;&gt;"",ROW(H$6:H$505),""),ROW(I353))))</f>
        <v>#NUM!</v>
      </c>
      <c r="J358" t="str">
        <f t="shared" si="18"/>
        <v/>
      </c>
      <c r="M358" s="35"/>
      <c r="N358" s="35"/>
      <c r="O358" s="36"/>
      <c r="P358" s="37"/>
      <c r="Q358" s="37"/>
      <c r="R358" s="36"/>
    </row>
    <row r="359" spans="1:18">
      <c r="A359" s="34"/>
      <c r="B359" s="35"/>
      <c r="C359" s="36"/>
      <c r="D359" s="37"/>
      <c r="E359" s="37"/>
      <c r="F359" s="36"/>
      <c r="G359" s="130" t="str">
        <f t="shared" si="16"/>
        <v/>
      </c>
      <c r="H359" t="str">
        <f t="shared" si="17"/>
        <v/>
      </c>
      <c r="I359" t="e">
        <f t="array" ref="I359">IF(ROW(I354)&gt;COUNTA(H$6:H$505),"",INDEX(H:H,SMALL(IF(H$6:H$505&lt;&gt;"",ROW(H$6:H$505),""),ROW(I354))))</f>
        <v>#NUM!</v>
      </c>
      <c r="J359" t="str">
        <f t="shared" si="18"/>
        <v/>
      </c>
      <c r="M359" s="35"/>
      <c r="N359" s="35"/>
      <c r="O359" s="36"/>
      <c r="P359" s="37"/>
      <c r="Q359" s="37"/>
      <c r="R359" s="36"/>
    </row>
    <row r="360" spans="1:18">
      <c r="A360" s="34"/>
      <c r="B360" s="35"/>
      <c r="C360" s="36"/>
      <c r="D360" s="37"/>
      <c r="E360" s="37"/>
      <c r="F360" s="36"/>
      <c r="G360" s="130" t="str">
        <f t="shared" si="16"/>
        <v/>
      </c>
      <c r="H360" t="str">
        <f t="shared" si="17"/>
        <v/>
      </c>
      <c r="I360" t="e">
        <f t="array" ref="I360">IF(ROW(I355)&gt;COUNTA(H$6:H$505),"",INDEX(H:H,SMALL(IF(H$6:H$505&lt;&gt;"",ROW(H$6:H$505),""),ROW(I355))))</f>
        <v>#NUM!</v>
      </c>
      <c r="J360" t="str">
        <f t="shared" si="18"/>
        <v/>
      </c>
      <c r="M360" s="35"/>
      <c r="N360" s="35"/>
      <c r="O360" s="36"/>
      <c r="P360" s="37"/>
      <c r="Q360" s="37"/>
      <c r="R360" s="36"/>
    </row>
    <row r="361" spans="1:18">
      <c r="A361" s="34"/>
      <c r="B361" s="35"/>
      <c r="C361" s="36"/>
      <c r="D361" s="37"/>
      <c r="E361" s="37"/>
      <c r="F361" s="36"/>
      <c r="G361" s="130" t="str">
        <f t="shared" si="16"/>
        <v/>
      </c>
      <c r="H361" t="str">
        <f t="shared" si="17"/>
        <v/>
      </c>
      <c r="I361" t="e">
        <f t="array" ref="I361">IF(ROW(I356)&gt;COUNTA(H$6:H$505),"",INDEX(H:H,SMALL(IF(H$6:H$505&lt;&gt;"",ROW(H$6:H$505),""),ROW(I356))))</f>
        <v>#NUM!</v>
      </c>
      <c r="J361" t="str">
        <f t="shared" si="18"/>
        <v/>
      </c>
      <c r="M361" s="35"/>
      <c r="N361" s="35"/>
      <c r="O361" s="36"/>
      <c r="P361" s="37"/>
      <c r="Q361" s="37"/>
      <c r="R361" s="36"/>
    </row>
    <row r="362" spans="1:18">
      <c r="A362" s="34"/>
      <c r="B362" s="35"/>
      <c r="C362" s="36"/>
      <c r="D362" s="37"/>
      <c r="E362" s="37"/>
      <c r="F362" s="36"/>
      <c r="G362" s="130" t="str">
        <f t="shared" si="16"/>
        <v/>
      </c>
      <c r="H362" t="str">
        <f t="shared" si="17"/>
        <v/>
      </c>
      <c r="I362" t="e">
        <f t="array" ref="I362">IF(ROW(I357)&gt;COUNTA(H$6:H$505),"",INDEX(H:H,SMALL(IF(H$6:H$505&lt;&gt;"",ROW(H$6:H$505),""),ROW(I357))))</f>
        <v>#NUM!</v>
      </c>
      <c r="J362" t="str">
        <f t="shared" si="18"/>
        <v/>
      </c>
      <c r="M362" s="35"/>
      <c r="N362" s="35"/>
      <c r="O362" s="36"/>
      <c r="P362" s="37"/>
      <c r="Q362" s="37"/>
      <c r="R362" s="36"/>
    </row>
    <row r="363" spans="1:18">
      <c r="A363" s="34"/>
      <c r="B363" s="35"/>
      <c r="C363" s="36"/>
      <c r="D363" s="37"/>
      <c r="E363" s="37"/>
      <c r="F363" s="36"/>
      <c r="G363" s="130" t="str">
        <f t="shared" si="16"/>
        <v/>
      </c>
      <c r="H363" t="str">
        <f t="shared" si="17"/>
        <v/>
      </c>
      <c r="I363" t="e">
        <f t="array" ref="I363">IF(ROW(I358)&gt;COUNTA(H$6:H$505),"",INDEX(H:H,SMALL(IF(H$6:H$505&lt;&gt;"",ROW(H$6:H$505),""),ROW(I358))))</f>
        <v>#NUM!</v>
      </c>
      <c r="J363" t="str">
        <f t="shared" si="18"/>
        <v/>
      </c>
      <c r="M363" s="35"/>
      <c r="N363" s="35"/>
      <c r="O363" s="36"/>
      <c r="P363" s="37"/>
      <c r="Q363" s="37"/>
      <c r="R363" s="36"/>
    </row>
    <row r="364" spans="1:18">
      <c r="A364" s="34"/>
      <c r="B364" s="35"/>
      <c r="C364" s="36"/>
      <c r="D364" s="37"/>
      <c r="E364" s="37"/>
      <c r="F364" s="36"/>
      <c r="G364" s="130" t="str">
        <f t="shared" si="16"/>
        <v/>
      </c>
      <c r="H364" t="str">
        <f t="shared" si="17"/>
        <v/>
      </c>
      <c r="I364" t="e">
        <f t="array" ref="I364">IF(ROW(I359)&gt;COUNTA(H$6:H$505),"",INDEX(H:H,SMALL(IF(H$6:H$505&lt;&gt;"",ROW(H$6:H$505),""),ROW(I359))))</f>
        <v>#NUM!</v>
      </c>
      <c r="J364" t="str">
        <f t="shared" si="18"/>
        <v/>
      </c>
      <c r="M364" s="35"/>
      <c r="N364" s="35"/>
      <c r="O364" s="36"/>
      <c r="P364" s="37"/>
      <c r="Q364" s="37"/>
      <c r="R364" s="36"/>
    </row>
    <row r="365" spans="1:18">
      <c r="A365" s="34"/>
      <c r="B365" s="35"/>
      <c r="C365" s="36"/>
      <c r="D365" s="37"/>
      <c r="E365" s="37"/>
      <c r="F365" s="36"/>
      <c r="G365" s="130" t="str">
        <f t="shared" si="16"/>
        <v/>
      </c>
      <c r="H365" t="str">
        <f t="shared" si="17"/>
        <v/>
      </c>
      <c r="I365" t="e">
        <f t="array" ref="I365">IF(ROW(I360)&gt;COUNTA(H$6:H$505),"",INDEX(H:H,SMALL(IF(H$6:H$505&lt;&gt;"",ROW(H$6:H$505),""),ROW(I360))))</f>
        <v>#NUM!</v>
      </c>
      <c r="J365" t="str">
        <f t="shared" si="18"/>
        <v/>
      </c>
      <c r="M365" s="35"/>
      <c r="N365" s="35"/>
      <c r="O365" s="36"/>
      <c r="P365" s="37"/>
      <c r="Q365" s="37"/>
      <c r="R365" s="36"/>
    </row>
    <row r="366" spans="1:18">
      <c r="A366" s="34"/>
      <c r="B366" s="35"/>
      <c r="C366" s="36"/>
      <c r="D366" s="37"/>
      <c r="E366" s="37"/>
      <c r="F366" s="36"/>
      <c r="G366" s="130" t="str">
        <f t="shared" si="16"/>
        <v/>
      </c>
      <c r="H366" t="str">
        <f t="shared" si="17"/>
        <v/>
      </c>
      <c r="I366" t="e">
        <f t="array" ref="I366">IF(ROW(I361)&gt;COUNTA(H$6:H$505),"",INDEX(H:H,SMALL(IF(H$6:H$505&lt;&gt;"",ROW(H$6:H$505),""),ROW(I361))))</f>
        <v>#NUM!</v>
      </c>
      <c r="J366" t="str">
        <f t="shared" si="18"/>
        <v/>
      </c>
      <c r="M366" s="35"/>
      <c r="N366" s="35"/>
      <c r="O366" s="36"/>
      <c r="P366" s="37"/>
      <c r="Q366" s="37"/>
      <c r="R366" s="36"/>
    </row>
    <row r="367" spans="1:18">
      <c r="A367" s="34"/>
      <c r="B367" s="35"/>
      <c r="C367" s="36"/>
      <c r="D367" s="37"/>
      <c r="E367" s="37"/>
      <c r="F367" s="36"/>
      <c r="G367" s="130" t="str">
        <f t="shared" si="16"/>
        <v/>
      </c>
      <c r="H367" t="str">
        <f t="shared" si="17"/>
        <v/>
      </c>
      <c r="I367" t="e">
        <f t="array" ref="I367">IF(ROW(I362)&gt;COUNTA(H$6:H$505),"",INDEX(H:H,SMALL(IF(H$6:H$505&lt;&gt;"",ROW(H$6:H$505),""),ROW(I362))))</f>
        <v>#NUM!</v>
      </c>
      <c r="J367" t="str">
        <f t="shared" si="18"/>
        <v/>
      </c>
      <c r="M367" s="35"/>
      <c r="N367" s="35"/>
      <c r="O367" s="36"/>
      <c r="P367" s="37"/>
      <c r="Q367" s="37"/>
      <c r="R367" s="36"/>
    </row>
    <row r="368" spans="1:18">
      <c r="A368" s="34"/>
      <c r="B368" s="35"/>
      <c r="C368" s="36"/>
      <c r="D368" s="37"/>
      <c r="E368" s="37"/>
      <c r="F368" s="36"/>
      <c r="G368" s="130" t="str">
        <f t="shared" si="16"/>
        <v/>
      </c>
      <c r="H368" t="str">
        <f t="shared" si="17"/>
        <v/>
      </c>
      <c r="I368" t="e">
        <f t="array" ref="I368">IF(ROW(I363)&gt;COUNTA(H$6:H$505),"",INDEX(H:H,SMALL(IF(H$6:H$505&lt;&gt;"",ROW(H$6:H$505),""),ROW(I363))))</f>
        <v>#NUM!</v>
      </c>
      <c r="J368" t="str">
        <f t="shared" si="18"/>
        <v/>
      </c>
      <c r="M368" s="35"/>
      <c r="N368" s="35"/>
      <c r="O368" s="36"/>
      <c r="P368" s="37"/>
      <c r="Q368" s="37"/>
      <c r="R368" s="36"/>
    </row>
    <row r="369" spans="1:18">
      <c r="A369" s="34"/>
      <c r="B369" s="35"/>
      <c r="C369" s="36"/>
      <c r="D369" s="37"/>
      <c r="E369" s="37"/>
      <c r="F369" s="36"/>
      <c r="G369" s="130" t="str">
        <f t="shared" si="16"/>
        <v/>
      </c>
      <c r="H369" t="str">
        <f t="shared" si="17"/>
        <v/>
      </c>
      <c r="I369" t="e">
        <f t="array" ref="I369">IF(ROW(I364)&gt;COUNTA(H$6:H$505),"",INDEX(H:H,SMALL(IF(H$6:H$505&lt;&gt;"",ROW(H$6:H$505),""),ROW(I364))))</f>
        <v>#NUM!</v>
      </c>
      <c r="J369" t="str">
        <f t="shared" si="18"/>
        <v/>
      </c>
      <c r="M369" s="35"/>
      <c r="N369" s="35"/>
      <c r="O369" s="36"/>
      <c r="P369" s="37"/>
      <c r="Q369" s="37"/>
      <c r="R369" s="36"/>
    </row>
    <row r="370" spans="1:18">
      <c r="A370" s="34"/>
      <c r="B370" s="35"/>
      <c r="C370" s="36"/>
      <c r="D370" s="37"/>
      <c r="E370" s="37"/>
      <c r="F370" s="36"/>
      <c r="G370" s="130" t="str">
        <f t="shared" si="16"/>
        <v/>
      </c>
      <c r="H370" t="str">
        <f t="shared" si="17"/>
        <v/>
      </c>
      <c r="I370" t="e">
        <f t="array" ref="I370">IF(ROW(I365)&gt;COUNTA(H$6:H$505),"",INDEX(H:H,SMALL(IF(H$6:H$505&lt;&gt;"",ROW(H$6:H$505),""),ROW(I365))))</f>
        <v>#NUM!</v>
      </c>
      <c r="J370" t="str">
        <f t="shared" si="18"/>
        <v/>
      </c>
      <c r="M370" s="35"/>
      <c r="N370" s="35"/>
      <c r="O370" s="36"/>
      <c r="P370" s="37"/>
      <c r="Q370" s="37"/>
      <c r="R370" s="36"/>
    </row>
    <row r="371" spans="1:18">
      <c r="A371" s="34"/>
      <c r="B371" s="35"/>
      <c r="C371" s="36"/>
      <c r="D371" s="37"/>
      <c r="E371" s="37"/>
      <c r="F371" s="36"/>
      <c r="G371" s="130" t="str">
        <f t="shared" si="16"/>
        <v/>
      </c>
      <c r="H371" t="str">
        <f t="shared" si="17"/>
        <v/>
      </c>
      <c r="I371" t="e">
        <f t="array" ref="I371">IF(ROW(I366)&gt;COUNTA(H$6:H$505),"",INDEX(H:H,SMALL(IF(H$6:H$505&lt;&gt;"",ROW(H$6:H$505),""),ROW(I366))))</f>
        <v>#NUM!</v>
      </c>
      <c r="J371" t="str">
        <f t="shared" si="18"/>
        <v/>
      </c>
      <c r="M371" s="35"/>
      <c r="N371" s="35"/>
      <c r="O371" s="36"/>
      <c r="P371" s="37"/>
      <c r="Q371" s="37"/>
      <c r="R371" s="36"/>
    </row>
    <row r="372" spans="1:18">
      <c r="A372" s="34"/>
      <c r="B372" s="35"/>
      <c r="C372" s="36"/>
      <c r="D372" s="37"/>
      <c r="E372" s="37"/>
      <c r="F372" s="36"/>
      <c r="G372" s="130" t="str">
        <f t="shared" si="16"/>
        <v/>
      </c>
      <c r="H372" t="str">
        <f t="shared" si="17"/>
        <v/>
      </c>
      <c r="I372" t="e">
        <f t="array" ref="I372">IF(ROW(I367)&gt;COUNTA(H$6:H$505),"",INDEX(H:H,SMALL(IF(H$6:H$505&lt;&gt;"",ROW(H$6:H$505),""),ROW(I367))))</f>
        <v>#NUM!</v>
      </c>
      <c r="J372" t="str">
        <f t="shared" si="18"/>
        <v/>
      </c>
      <c r="M372" s="35"/>
      <c r="N372" s="35"/>
      <c r="O372" s="36"/>
      <c r="P372" s="37"/>
      <c r="Q372" s="37"/>
      <c r="R372" s="36"/>
    </row>
    <row r="373" spans="1:18">
      <c r="A373" s="34"/>
      <c r="B373" s="35"/>
      <c r="C373" s="36"/>
      <c r="D373" s="37"/>
      <c r="E373" s="37"/>
      <c r="F373" s="36"/>
      <c r="G373" s="130" t="str">
        <f t="shared" si="16"/>
        <v/>
      </c>
      <c r="H373" t="str">
        <f t="shared" si="17"/>
        <v/>
      </c>
      <c r="I373" t="e">
        <f t="array" ref="I373">IF(ROW(I368)&gt;COUNTA(H$6:H$505),"",INDEX(H:H,SMALL(IF(H$6:H$505&lt;&gt;"",ROW(H$6:H$505),""),ROW(I368))))</f>
        <v>#NUM!</v>
      </c>
      <c r="J373" t="str">
        <f t="shared" si="18"/>
        <v/>
      </c>
      <c r="M373" s="35"/>
      <c r="N373" s="35"/>
      <c r="O373" s="36"/>
      <c r="P373" s="37"/>
      <c r="Q373" s="37"/>
      <c r="R373" s="36"/>
    </row>
    <row r="374" spans="1:18">
      <c r="A374" s="34"/>
      <c r="B374" s="35"/>
      <c r="C374" s="36"/>
      <c r="D374" s="37"/>
      <c r="E374" s="37"/>
      <c r="F374" s="36"/>
      <c r="G374" s="130" t="str">
        <f t="shared" si="16"/>
        <v/>
      </c>
      <c r="H374" t="str">
        <f t="shared" si="17"/>
        <v/>
      </c>
      <c r="I374" t="e">
        <f t="array" ref="I374">IF(ROW(I369)&gt;COUNTA(H$6:H$505),"",INDEX(H:H,SMALL(IF(H$6:H$505&lt;&gt;"",ROW(H$6:H$505),""),ROW(I369))))</f>
        <v>#NUM!</v>
      </c>
      <c r="J374" t="str">
        <f t="shared" si="18"/>
        <v/>
      </c>
      <c r="M374" s="35"/>
      <c r="N374" s="35"/>
      <c r="O374" s="36"/>
      <c r="P374" s="37"/>
      <c r="Q374" s="37"/>
      <c r="R374" s="36"/>
    </row>
    <row r="375" spans="1:18">
      <c r="A375" s="34"/>
      <c r="B375" s="35"/>
      <c r="C375" s="36"/>
      <c r="D375" s="37"/>
      <c r="E375" s="37"/>
      <c r="F375" s="36"/>
      <c r="G375" s="130" t="str">
        <f t="shared" si="16"/>
        <v/>
      </c>
      <c r="H375" t="str">
        <f t="shared" si="17"/>
        <v/>
      </c>
      <c r="I375" t="e">
        <f t="array" ref="I375">IF(ROW(I370)&gt;COUNTA(H$6:H$505),"",INDEX(H:H,SMALL(IF(H$6:H$505&lt;&gt;"",ROW(H$6:H$505),""),ROW(I370))))</f>
        <v>#NUM!</v>
      </c>
      <c r="J375" t="str">
        <f t="shared" si="18"/>
        <v/>
      </c>
      <c r="M375" s="35"/>
      <c r="N375" s="35"/>
      <c r="O375" s="36"/>
      <c r="P375" s="37"/>
      <c r="Q375" s="37"/>
      <c r="R375" s="36"/>
    </row>
    <row r="376" spans="1:18">
      <c r="A376" s="34"/>
      <c r="B376" s="35"/>
      <c r="C376" s="36"/>
      <c r="D376" s="37"/>
      <c r="E376" s="37"/>
      <c r="F376" s="36"/>
      <c r="G376" s="130" t="str">
        <f t="shared" si="16"/>
        <v/>
      </c>
      <c r="H376" t="str">
        <f t="shared" si="17"/>
        <v/>
      </c>
      <c r="I376" t="e">
        <f t="array" ref="I376">IF(ROW(I371)&gt;COUNTA(H$6:H$505),"",INDEX(H:H,SMALL(IF(H$6:H$505&lt;&gt;"",ROW(H$6:H$505),""),ROW(I371))))</f>
        <v>#NUM!</v>
      </c>
      <c r="J376" t="str">
        <f t="shared" si="18"/>
        <v/>
      </c>
      <c r="M376" s="35"/>
      <c r="N376" s="35"/>
      <c r="O376" s="36"/>
      <c r="P376" s="37"/>
      <c r="Q376" s="37"/>
      <c r="R376" s="36"/>
    </row>
    <row r="377" spans="1:18">
      <c r="A377" s="34"/>
      <c r="B377" s="35"/>
      <c r="C377" s="36"/>
      <c r="D377" s="37"/>
      <c r="E377" s="37"/>
      <c r="F377" s="36"/>
      <c r="G377" s="130" t="str">
        <f t="shared" si="16"/>
        <v/>
      </c>
      <c r="H377" t="str">
        <f t="shared" si="17"/>
        <v/>
      </c>
      <c r="I377" t="e">
        <f t="array" ref="I377">IF(ROW(I372)&gt;COUNTA(H$6:H$505),"",INDEX(H:H,SMALL(IF(H$6:H$505&lt;&gt;"",ROW(H$6:H$505),""),ROW(I372))))</f>
        <v>#NUM!</v>
      </c>
      <c r="J377" t="str">
        <f t="shared" si="18"/>
        <v/>
      </c>
      <c r="M377" s="35"/>
      <c r="N377" s="35"/>
      <c r="O377" s="36"/>
      <c r="P377" s="37"/>
      <c r="Q377" s="37"/>
      <c r="R377" s="36"/>
    </row>
    <row r="378" spans="1:18">
      <c r="A378" s="34"/>
      <c r="B378" s="35"/>
      <c r="C378" s="36"/>
      <c r="D378" s="37"/>
      <c r="E378" s="37"/>
      <c r="F378" s="36"/>
      <c r="G378" s="130" t="str">
        <f t="shared" si="16"/>
        <v/>
      </c>
      <c r="H378" t="str">
        <f t="shared" si="17"/>
        <v/>
      </c>
      <c r="I378" t="e">
        <f t="array" ref="I378">IF(ROW(I373)&gt;COUNTA(H$6:H$505),"",INDEX(H:H,SMALL(IF(H$6:H$505&lt;&gt;"",ROW(H$6:H$505),""),ROW(I373))))</f>
        <v>#NUM!</v>
      </c>
      <c r="J378" t="str">
        <f t="shared" si="18"/>
        <v/>
      </c>
      <c r="M378" s="35"/>
      <c r="N378" s="35"/>
      <c r="O378" s="36"/>
      <c r="P378" s="37"/>
      <c r="Q378" s="37"/>
      <c r="R378" s="36"/>
    </row>
    <row r="379" spans="1:18">
      <c r="A379" s="34"/>
      <c r="B379" s="35"/>
      <c r="C379" s="36"/>
      <c r="D379" s="37"/>
      <c r="E379" s="37"/>
      <c r="F379" s="36"/>
      <c r="G379" s="130" t="str">
        <f t="shared" si="16"/>
        <v/>
      </c>
      <c r="H379" t="str">
        <f t="shared" si="17"/>
        <v/>
      </c>
      <c r="I379" t="e">
        <f t="array" ref="I379">IF(ROW(I374)&gt;COUNTA(H$6:H$505),"",INDEX(H:H,SMALL(IF(H$6:H$505&lt;&gt;"",ROW(H$6:H$505),""),ROW(I374))))</f>
        <v>#NUM!</v>
      </c>
      <c r="J379" t="str">
        <f t="shared" si="18"/>
        <v/>
      </c>
      <c r="M379" s="35"/>
      <c r="N379" s="35"/>
      <c r="O379" s="36"/>
      <c r="P379" s="37"/>
      <c r="Q379" s="37"/>
      <c r="R379" s="36"/>
    </row>
    <row r="380" spans="1:18">
      <c r="A380" s="34"/>
      <c r="B380" s="35"/>
      <c r="C380" s="36"/>
      <c r="D380" s="37"/>
      <c r="E380" s="37"/>
      <c r="F380" s="36"/>
      <c r="G380" s="130" t="str">
        <f t="shared" si="16"/>
        <v/>
      </c>
      <c r="H380" t="str">
        <f t="shared" si="17"/>
        <v/>
      </c>
      <c r="I380" t="e">
        <f t="array" ref="I380">IF(ROW(I375)&gt;COUNTA(H$6:H$505),"",INDEX(H:H,SMALL(IF(H$6:H$505&lt;&gt;"",ROW(H$6:H$505),""),ROW(I375))))</f>
        <v>#NUM!</v>
      </c>
      <c r="J380" t="str">
        <f t="shared" si="18"/>
        <v/>
      </c>
      <c r="M380" s="35"/>
      <c r="N380" s="35"/>
      <c r="O380" s="36"/>
      <c r="P380" s="37"/>
      <c r="Q380" s="37"/>
      <c r="R380" s="36"/>
    </row>
    <row r="381" spans="1:18">
      <c r="A381" s="34"/>
      <c r="B381" s="35"/>
      <c r="C381" s="36"/>
      <c r="D381" s="37"/>
      <c r="E381" s="37"/>
      <c r="F381" s="36"/>
      <c r="G381" s="130" t="str">
        <f t="shared" si="16"/>
        <v/>
      </c>
      <c r="H381" t="str">
        <f t="shared" si="17"/>
        <v/>
      </c>
      <c r="I381" t="e">
        <f t="array" ref="I381">IF(ROW(I376)&gt;COUNTA(H$6:H$505),"",INDEX(H:H,SMALL(IF(H$6:H$505&lt;&gt;"",ROW(H$6:H$505),""),ROW(I376))))</f>
        <v>#NUM!</v>
      </c>
      <c r="J381" t="str">
        <f t="shared" si="18"/>
        <v/>
      </c>
      <c r="M381" s="35"/>
      <c r="N381" s="35"/>
      <c r="O381" s="36"/>
      <c r="P381" s="37"/>
      <c r="Q381" s="37"/>
      <c r="R381" s="36"/>
    </row>
    <row r="382" spans="1:18">
      <c r="A382" s="34"/>
      <c r="B382" s="35"/>
      <c r="C382" s="36"/>
      <c r="D382" s="37"/>
      <c r="E382" s="37"/>
      <c r="F382" s="36"/>
      <c r="G382" s="130" t="str">
        <f t="shared" si="16"/>
        <v/>
      </c>
      <c r="H382" t="str">
        <f t="shared" si="17"/>
        <v/>
      </c>
      <c r="I382" t="e">
        <f t="array" ref="I382">IF(ROW(I377)&gt;COUNTA(H$6:H$505),"",INDEX(H:H,SMALL(IF(H$6:H$505&lt;&gt;"",ROW(H$6:H$505),""),ROW(I377))))</f>
        <v>#NUM!</v>
      </c>
      <c r="J382" t="str">
        <f t="shared" si="18"/>
        <v/>
      </c>
      <c r="M382" s="35"/>
      <c r="N382" s="35"/>
      <c r="O382" s="36"/>
      <c r="P382" s="37"/>
      <c r="Q382" s="37"/>
      <c r="R382" s="36"/>
    </row>
    <row r="383" spans="1:18">
      <c r="A383" s="34"/>
      <c r="B383" s="35"/>
      <c r="C383" s="36"/>
      <c r="D383" s="37"/>
      <c r="E383" s="37"/>
      <c r="F383" s="36"/>
      <c r="G383" s="130" t="str">
        <f t="shared" si="16"/>
        <v/>
      </c>
      <c r="H383" t="str">
        <f t="shared" si="17"/>
        <v/>
      </c>
      <c r="I383" t="e">
        <f t="array" ref="I383">IF(ROW(I378)&gt;COUNTA(H$6:H$505),"",INDEX(H:H,SMALL(IF(H$6:H$505&lt;&gt;"",ROW(H$6:H$505),""),ROW(I378))))</f>
        <v>#NUM!</v>
      </c>
      <c r="J383" t="str">
        <f t="shared" si="18"/>
        <v/>
      </c>
      <c r="M383" s="35"/>
      <c r="N383" s="35"/>
      <c r="O383" s="36"/>
      <c r="P383" s="37"/>
      <c r="Q383" s="37"/>
      <c r="R383" s="36"/>
    </row>
    <row r="384" spans="1:18">
      <c r="A384" s="34"/>
      <c r="B384" s="35"/>
      <c r="C384" s="36"/>
      <c r="D384" s="37"/>
      <c r="E384" s="37"/>
      <c r="F384" s="36"/>
      <c r="G384" s="130" t="str">
        <f t="shared" si="16"/>
        <v/>
      </c>
      <c r="H384" t="str">
        <f t="shared" si="17"/>
        <v/>
      </c>
      <c r="I384" t="e">
        <f t="array" ref="I384">IF(ROW(I379)&gt;COUNTA(H$6:H$505),"",INDEX(H:H,SMALL(IF(H$6:H$505&lt;&gt;"",ROW(H$6:H$505),""),ROW(I379))))</f>
        <v>#NUM!</v>
      </c>
      <c r="J384" t="str">
        <f t="shared" si="18"/>
        <v/>
      </c>
      <c r="M384" s="35"/>
      <c r="N384" s="35"/>
      <c r="O384" s="36"/>
      <c r="P384" s="37"/>
      <c r="Q384" s="37"/>
      <c r="R384" s="36"/>
    </row>
    <row r="385" spans="1:18">
      <c r="A385" s="34"/>
      <c r="B385" s="35"/>
      <c r="C385" s="36"/>
      <c r="D385" s="37"/>
      <c r="E385" s="37"/>
      <c r="F385" s="36"/>
      <c r="G385" s="130" t="str">
        <f t="shared" si="16"/>
        <v/>
      </c>
      <c r="H385" t="str">
        <f t="shared" si="17"/>
        <v/>
      </c>
      <c r="I385" t="e">
        <f t="array" ref="I385">IF(ROW(I380)&gt;COUNTA(H$6:H$505),"",INDEX(H:H,SMALL(IF(H$6:H$505&lt;&gt;"",ROW(H$6:H$505),""),ROW(I380))))</f>
        <v>#NUM!</v>
      </c>
      <c r="J385" t="str">
        <f t="shared" si="18"/>
        <v/>
      </c>
      <c r="M385" s="35"/>
      <c r="N385" s="35"/>
      <c r="O385" s="36"/>
      <c r="P385" s="37"/>
      <c r="Q385" s="37"/>
      <c r="R385" s="36"/>
    </row>
    <row r="386" spans="1:18">
      <c r="A386" s="34"/>
      <c r="B386" s="35"/>
      <c r="C386" s="36"/>
      <c r="D386" s="37"/>
      <c r="E386" s="37"/>
      <c r="F386" s="36"/>
      <c r="G386" s="130" t="str">
        <f t="shared" si="16"/>
        <v/>
      </c>
      <c r="H386" t="str">
        <f t="shared" si="17"/>
        <v/>
      </c>
      <c r="I386" t="e">
        <f t="array" ref="I386">IF(ROW(I381)&gt;COUNTA(H$6:H$505),"",INDEX(H:H,SMALL(IF(H$6:H$505&lt;&gt;"",ROW(H$6:H$505),""),ROW(I381))))</f>
        <v>#NUM!</v>
      </c>
      <c r="J386" t="str">
        <f t="shared" si="18"/>
        <v/>
      </c>
      <c r="M386" s="35"/>
      <c r="N386" s="35"/>
      <c r="O386" s="36"/>
      <c r="P386" s="37"/>
      <c r="Q386" s="37"/>
      <c r="R386" s="36"/>
    </row>
    <row r="387" spans="1:18">
      <c r="A387" s="34"/>
      <c r="B387" s="35"/>
      <c r="C387" s="36"/>
      <c r="D387" s="37"/>
      <c r="E387" s="37"/>
      <c r="F387" s="36"/>
      <c r="G387" s="130" t="str">
        <f t="shared" si="16"/>
        <v/>
      </c>
      <c r="H387" t="str">
        <f t="shared" si="17"/>
        <v/>
      </c>
      <c r="I387" t="e">
        <f t="array" ref="I387">IF(ROW(I382)&gt;COUNTA(H$6:H$505),"",INDEX(H:H,SMALL(IF(H$6:H$505&lt;&gt;"",ROW(H$6:H$505),""),ROW(I382))))</f>
        <v>#NUM!</v>
      </c>
      <c r="J387" t="str">
        <f t="shared" si="18"/>
        <v/>
      </c>
      <c r="M387" s="35"/>
      <c r="N387" s="35"/>
      <c r="O387" s="36"/>
      <c r="P387" s="37"/>
      <c r="Q387" s="37"/>
      <c r="R387" s="36"/>
    </row>
    <row r="388" spans="1:18">
      <c r="A388" s="34"/>
      <c r="B388" s="35"/>
      <c r="C388" s="36"/>
      <c r="D388" s="37"/>
      <c r="E388" s="37"/>
      <c r="F388" s="36"/>
      <c r="G388" s="130" t="str">
        <f t="shared" si="16"/>
        <v/>
      </c>
      <c r="H388" t="str">
        <f t="shared" si="17"/>
        <v/>
      </c>
      <c r="I388" t="e">
        <f t="array" ref="I388">IF(ROW(I383)&gt;COUNTA(H$6:H$505),"",INDEX(H:H,SMALL(IF(H$6:H$505&lt;&gt;"",ROW(H$6:H$505),""),ROW(I383))))</f>
        <v>#NUM!</v>
      </c>
      <c r="J388" t="str">
        <f t="shared" si="18"/>
        <v/>
      </c>
      <c r="M388" s="35"/>
      <c r="N388" s="35"/>
      <c r="O388" s="36"/>
      <c r="P388" s="37"/>
      <c r="Q388" s="37"/>
      <c r="R388" s="36"/>
    </row>
    <row r="389" spans="1:18">
      <c r="A389" s="34"/>
      <c r="B389" s="35"/>
      <c r="C389" s="36"/>
      <c r="D389" s="37"/>
      <c r="E389" s="37"/>
      <c r="F389" s="36"/>
      <c r="G389" s="130" t="str">
        <f t="shared" ref="G389:G452" si="19">IF(COUNTA(A389:F389)&lt;&gt;6,"",ROUND(D389*4+E389*9+F389*4,2))</f>
        <v/>
      </c>
      <c r="H389" t="str">
        <f t="shared" si="17"/>
        <v/>
      </c>
      <c r="I389" t="e">
        <f t="array" ref="I389">IF(ROW(I384)&gt;COUNTA(H$6:H$505),"",INDEX(H:H,SMALL(IF(H$6:H$505&lt;&gt;"",ROW(H$6:H$505),""),ROW(I384))))</f>
        <v>#NUM!</v>
      </c>
      <c r="J389" t="str">
        <f t="shared" si="18"/>
        <v/>
      </c>
      <c r="M389" s="35"/>
      <c r="N389" s="35"/>
      <c r="O389" s="36"/>
      <c r="P389" s="37"/>
      <c r="Q389" s="37"/>
      <c r="R389" s="36"/>
    </row>
    <row r="390" spans="1:18">
      <c r="A390" s="34"/>
      <c r="B390" s="35"/>
      <c r="C390" s="36"/>
      <c r="D390" s="37"/>
      <c r="E390" s="37"/>
      <c r="F390" s="36"/>
      <c r="G390" s="130" t="str">
        <f t="shared" si="19"/>
        <v/>
      </c>
      <c r="H390" t="str">
        <f t="shared" ref="H390:H453" si="20">IF(A390="","",A390)</f>
        <v/>
      </c>
      <c r="I390" t="e">
        <f t="array" ref="I390">IF(ROW(I385)&gt;COUNTA(H$6:H$505),"",INDEX(H:H,SMALL(IF(H$6:H$505&lt;&gt;"",ROW(H$6:H$505),""),ROW(I385))))</f>
        <v>#NUM!</v>
      </c>
      <c r="J390" t="str">
        <f t="shared" ref="J390:J453" si="21">IF(ISERROR(I390),"",I390)</f>
        <v/>
      </c>
      <c r="M390" s="35"/>
      <c r="N390" s="35"/>
      <c r="O390" s="36"/>
      <c r="P390" s="37"/>
      <c r="Q390" s="37"/>
      <c r="R390" s="36"/>
    </row>
    <row r="391" spans="1:18">
      <c r="A391" s="34"/>
      <c r="B391" s="35"/>
      <c r="C391" s="36"/>
      <c r="D391" s="37"/>
      <c r="E391" s="37"/>
      <c r="F391" s="36"/>
      <c r="G391" s="130" t="str">
        <f t="shared" si="19"/>
        <v/>
      </c>
      <c r="H391" t="str">
        <f t="shared" si="20"/>
        <v/>
      </c>
      <c r="I391" t="e">
        <f t="array" ref="I391">IF(ROW(I386)&gt;COUNTA(H$6:H$505),"",INDEX(H:H,SMALL(IF(H$6:H$505&lt;&gt;"",ROW(H$6:H$505),""),ROW(I386))))</f>
        <v>#NUM!</v>
      </c>
      <c r="J391" t="str">
        <f t="shared" si="21"/>
        <v/>
      </c>
      <c r="M391" s="35"/>
      <c r="N391" s="35"/>
      <c r="O391" s="36"/>
      <c r="P391" s="37"/>
      <c r="Q391" s="37"/>
      <c r="R391" s="36"/>
    </row>
    <row r="392" spans="1:18">
      <c r="A392" s="34"/>
      <c r="B392" s="35"/>
      <c r="C392" s="36"/>
      <c r="D392" s="37"/>
      <c r="E392" s="37"/>
      <c r="F392" s="36"/>
      <c r="G392" s="130" t="str">
        <f t="shared" si="19"/>
        <v/>
      </c>
      <c r="H392" t="str">
        <f t="shared" si="20"/>
        <v/>
      </c>
      <c r="I392" t="e">
        <f t="array" ref="I392">IF(ROW(I387)&gt;COUNTA(H$6:H$505),"",INDEX(H:H,SMALL(IF(H$6:H$505&lt;&gt;"",ROW(H$6:H$505),""),ROW(I387))))</f>
        <v>#NUM!</v>
      </c>
      <c r="J392" t="str">
        <f t="shared" si="21"/>
        <v/>
      </c>
      <c r="M392" s="35"/>
      <c r="N392" s="35"/>
      <c r="O392" s="36"/>
      <c r="P392" s="37"/>
      <c r="Q392" s="37"/>
      <c r="R392" s="36"/>
    </row>
    <row r="393" spans="1:18">
      <c r="A393" s="34"/>
      <c r="B393" s="35"/>
      <c r="C393" s="36"/>
      <c r="D393" s="37"/>
      <c r="E393" s="37"/>
      <c r="F393" s="36"/>
      <c r="G393" s="130" t="str">
        <f t="shared" si="19"/>
        <v/>
      </c>
      <c r="H393" t="str">
        <f t="shared" si="20"/>
        <v/>
      </c>
      <c r="I393" t="e">
        <f t="array" ref="I393">IF(ROW(I388)&gt;COUNTA(H$6:H$505),"",INDEX(H:H,SMALL(IF(H$6:H$505&lt;&gt;"",ROW(H$6:H$505),""),ROW(I388))))</f>
        <v>#NUM!</v>
      </c>
      <c r="J393" t="str">
        <f t="shared" si="21"/>
        <v/>
      </c>
      <c r="M393" s="35"/>
      <c r="N393" s="35"/>
      <c r="O393" s="36"/>
      <c r="P393" s="37"/>
      <c r="Q393" s="37"/>
      <c r="R393" s="36"/>
    </row>
    <row r="394" spans="1:18">
      <c r="A394" s="34"/>
      <c r="B394" s="35"/>
      <c r="C394" s="36"/>
      <c r="D394" s="37"/>
      <c r="E394" s="37"/>
      <c r="F394" s="36"/>
      <c r="G394" s="130" t="str">
        <f t="shared" si="19"/>
        <v/>
      </c>
      <c r="H394" t="str">
        <f t="shared" si="20"/>
        <v/>
      </c>
      <c r="I394" t="e">
        <f t="array" ref="I394">IF(ROW(I389)&gt;COUNTA(H$6:H$505),"",INDEX(H:H,SMALL(IF(H$6:H$505&lt;&gt;"",ROW(H$6:H$505),""),ROW(I389))))</f>
        <v>#NUM!</v>
      </c>
      <c r="J394" t="str">
        <f t="shared" si="21"/>
        <v/>
      </c>
      <c r="M394" s="35"/>
      <c r="N394" s="35"/>
      <c r="O394" s="36"/>
      <c r="P394" s="37"/>
      <c r="Q394" s="37"/>
      <c r="R394" s="36"/>
    </row>
    <row r="395" spans="1:18">
      <c r="A395" s="34"/>
      <c r="B395" s="35"/>
      <c r="C395" s="36"/>
      <c r="D395" s="37"/>
      <c r="E395" s="37"/>
      <c r="F395" s="36"/>
      <c r="G395" s="130" t="str">
        <f t="shared" si="19"/>
        <v/>
      </c>
      <c r="H395" t="str">
        <f t="shared" si="20"/>
        <v/>
      </c>
      <c r="I395" t="e">
        <f t="array" ref="I395">IF(ROW(I390)&gt;COUNTA(H$6:H$505),"",INDEX(H:H,SMALL(IF(H$6:H$505&lt;&gt;"",ROW(H$6:H$505),""),ROW(I390))))</f>
        <v>#NUM!</v>
      </c>
      <c r="J395" t="str">
        <f t="shared" si="21"/>
        <v/>
      </c>
      <c r="M395" s="35"/>
      <c r="N395" s="35"/>
      <c r="O395" s="36"/>
      <c r="P395" s="37"/>
      <c r="Q395" s="37"/>
      <c r="R395" s="36"/>
    </row>
    <row r="396" spans="1:18">
      <c r="A396" s="34"/>
      <c r="B396" s="35"/>
      <c r="C396" s="36"/>
      <c r="D396" s="37"/>
      <c r="E396" s="37"/>
      <c r="F396" s="36"/>
      <c r="G396" s="130" t="str">
        <f t="shared" si="19"/>
        <v/>
      </c>
      <c r="H396" t="str">
        <f t="shared" si="20"/>
        <v/>
      </c>
      <c r="I396" t="e">
        <f t="array" ref="I396">IF(ROW(I391)&gt;COUNTA(H$6:H$505),"",INDEX(H:H,SMALL(IF(H$6:H$505&lt;&gt;"",ROW(H$6:H$505),""),ROW(I391))))</f>
        <v>#NUM!</v>
      </c>
      <c r="J396" t="str">
        <f t="shared" si="21"/>
        <v/>
      </c>
      <c r="M396" s="35"/>
      <c r="N396" s="35"/>
      <c r="O396" s="36"/>
      <c r="P396" s="37"/>
      <c r="Q396" s="37"/>
      <c r="R396" s="36"/>
    </row>
    <row r="397" spans="1:18">
      <c r="A397" s="34"/>
      <c r="B397" s="35"/>
      <c r="C397" s="36"/>
      <c r="D397" s="37"/>
      <c r="E397" s="37"/>
      <c r="F397" s="36"/>
      <c r="G397" s="130" t="str">
        <f t="shared" si="19"/>
        <v/>
      </c>
      <c r="H397" t="str">
        <f t="shared" si="20"/>
        <v/>
      </c>
      <c r="I397" t="e">
        <f t="array" ref="I397">IF(ROW(I392)&gt;COUNTA(H$6:H$505),"",INDEX(H:H,SMALL(IF(H$6:H$505&lt;&gt;"",ROW(H$6:H$505),""),ROW(I392))))</f>
        <v>#NUM!</v>
      </c>
      <c r="J397" t="str">
        <f t="shared" si="21"/>
        <v/>
      </c>
      <c r="M397" s="35"/>
      <c r="N397" s="35"/>
      <c r="O397" s="36"/>
      <c r="P397" s="37"/>
      <c r="Q397" s="37"/>
      <c r="R397" s="36"/>
    </row>
    <row r="398" spans="1:18">
      <c r="A398" s="34"/>
      <c r="B398" s="35"/>
      <c r="C398" s="36"/>
      <c r="D398" s="37"/>
      <c r="E398" s="37"/>
      <c r="F398" s="36"/>
      <c r="G398" s="130" t="str">
        <f t="shared" si="19"/>
        <v/>
      </c>
      <c r="H398" t="str">
        <f t="shared" si="20"/>
        <v/>
      </c>
      <c r="I398" t="e">
        <f t="array" ref="I398">IF(ROW(I393)&gt;COUNTA(H$6:H$505),"",INDEX(H:H,SMALL(IF(H$6:H$505&lt;&gt;"",ROW(H$6:H$505),""),ROW(I393))))</f>
        <v>#NUM!</v>
      </c>
      <c r="J398" t="str">
        <f t="shared" si="21"/>
        <v/>
      </c>
      <c r="M398" s="35"/>
      <c r="N398" s="35"/>
      <c r="O398" s="36"/>
      <c r="P398" s="37"/>
      <c r="Q398" s="37"/>
      <c r="R398" s="36"/>
    </row>
    <row r="399" spans="1:18">
      <c r="A399" s="34"/>
      <c r="B399" s="35"/>
      <c r="C399" s="36"/>
      <c r="D399" s="37"/>
      <c r="E399" s="37"/>
      <c r="F399" s="36"/>
      <c r="G399" s="130" t="str">
        <f t="shared" si="19"/>
        <v/>
      </c>
      <c r="H399" t="str">
        <f t="shared" si="20"/>
        <v/>
      </c>
      <c r="I399" t="e">
        <f t="array" ref="I399">IF(ROW(I394)&gt;COUNTA(H$6:H$505),"",INDEX(H:H,SMALL(IF(H$6:H$505&lt;&gt;"",ROW(H$6:H$505),""),ROW(I394))))</f>
        <v>#NUM!</v>
      </c>
      <c r="J399" t="str">
        <f t="shared" si="21"/>
        <v/>
      </c>
      <c r="M399" s="35"/>
      <c r="N399" s="35"/>
      <c r="O399" s="36"/>
      <c r="P399" s="37"/>
      <c r="Q399" s="37"/>
      <c r="R399" s="36"/>
    </row>
    <row r="400" spans="1:18">
      <c r="A400" s="34"/>
      <c r="B400" s="35"/>
      <c r="C400" s="36"/>
      <c r="D400" s="37"/>
      <c r="E400" s="37"/>
      <c r="F400" s="36"/>
      <c r="G400" s="130" t="str">
        <f t="shared" si="19"/>
        <v/>
      </c>
      <c r="H400" t="str">
        <f t="shared" si="20"/>
        <v/>
      </c>
      <c r="I400" t="e">
        <f t="array" ref="I400">IF(ROW(I395)&gt;COUNTA(H$6:H$505),"",INDEX(H:H,SMALL(IF(H$6:H$505&lt;&gt;"",ROW(H$6:H$505),""),ROW(I395))))</f>
        <v>#NUM!</v>
      </c>
      <c r="J400" t="str">
        <f t="shared" si="21"/>
        <v/>
      </c>
      <c r="M400" s="35"/>
      <c r="N400" s="35"/>
      <c r="O400" s="36"/>
      <c r="P400" s="37"/>
      <c r="Q400" s="37"/>
      <c r="R400" s="36"/>
    </row>
    <row r="401" spans="1:18">
      <c r="A401" s="34"/>
      <c r="B401" s="35"/>
      <c r="C401" s="36"/>
      <c r="D401" s="37"/>
      <c r="E401" s="37"/>
      <c r="F401" s="36"/>
      <c r="G401" s="130" t="str">
        <f t="shared" si="19"/>
        <v/>
      </c>
      <c r="H401" t="str">
        <f t="shared" si="20"/>
        <v/>
      </c>
      <c r="I401" t="e">
        <f t="array" ref="I401">IF(ROW(I396)&gt;COUNTA(H$6:H$505),"",INDEX(H:H,SMALL(IF(H$6:H$505&lt;&gt;"",ROW(H$6:H$505),""),ROW(I396))))</f>
        <v>#NUM!</v>
      </c>
      <c r="J401" t="str">
        <f t="shared" si="21"/>
        <v/>
      </c>
      <c r="M401" s="35"/>
      <c r="N401" s="35"/>
      <c r="O401" s="36"/>
      <c r="P401" s="37"/>
      <c r="Q401" s="37"/>
      <c r="R401" s="36"/>
    </row>
    <row r="402" spans="1:18">
      <c r="A402" s="34"/>
      <c r="B402" s="35"/>
      <c r="C402" s="36"/>
      <c r="D402" s="37"/>
      <c r="E402" s="37"/>
      <c r="F402" s="36"/>
      <c r="G402" s="130" t="str">
        <f t="shared" si="19"/>
        <v/>
      </c>
      <c r="H402" t="str">
        <f t="shared" si="20"/>
        <v/>
      </c>
      <c r="I402" t="e">
        <f t="array" ref="I402">IF(ROW(I397)&gt;COUNTA(H$6:H$505),"",INDEX(H:H,SMALL(IF(H$6:H$505&lt;&gt;"",ROW(H$6:H$505),""),ROW(I397))))</f>
        <v>#NUM!</v>
      </c>
      <c r="J402" t="str">
        <f t="shared" si="21"/>
        <v/>
      </c>
      <c r="M402" s="35"/>
      <c r="N402" s="35"/>
      <c r="O402" s="36"/>
      <c r="P402" s="37"/>
      <c r="Q402" s="37"/>
      <c r="R402" s="36"/>
    </row>
    <row r="403" spans="1:18">
      <c r="A403" s="34"/>
      <c r="B403" s="35"/>
      <c r="C403" s="36"/>
      <c r="D403" s="37"/>
      <c r="E403" s="37"/>
      <c r="F403" s="36"/>
      <c r="G403" s="130" t="str">
        <f t="shared" si="19"/>
        <v/>
      </c>
      <c r="H403" t="str">
        <f t="shared" si="20"/>
        <v/>
      </c>
      <c r="I403" t="e">
        <f t="array" ref="I403">IF(ROW(I398)&gt;COUNTA(H$6:H$505),"",INDEX(H:H,SMALL(IF(H$6:H$505&lt;&gt;"",ROW(H$6:H$505),""),ROW(I398))))</f>
        <v>#NUM!</v>
      </c>
      <c r="J403" t="str">
        <f t="shared" si="21"/>
        <v/>
      </c>
      <c r="M403" s="35"/>
      <c r="N403" s="35"/>
      <c r="O403" s="36"/>
      <c r="P403" s="37"/>
      <c r="Q403" s="37"/>
      <c r="R403" s="36"/>
    </row>
    <row r="404" spans="1:18">
      <c r="A404" s="34"/>
      <c r="B404" s="35"/>
      <c r="C404" s="36"/>
      <c r="D404" s="37"/>
      <c r="E404" s="37"/>
      <c r="F404" s="36"/>
      <c r="G404" s="130" t="str">
        <f t="shared" si="19"/>
        <v/>
      </c>
      <c r="H404" t="str">
        <f t="shared" si="20"/>
        <v/>
      </c>
      <c r="I404" t="e">
        <f t="array" ref="I404">IF(ROW(I399)&gt;COUNTA(H$6:H$505),"",INDEX(H:H,SMALL(IF(H$6:H$505&lt;&gt;"",ROW(H$6:H$505),""),ROW(I399))))</f>
        <v>#NUM!</v>
      </c>
      <c r="J404" t="str">
        <f t="shared" si="21"/>
        <v/>
      </c>
      <c r="M404" s="35"/>
      <c r="N404" s="35"/>
      <c r="O404" s="36"/>
      <c r="P404" s="37"/>
      <c r="Q404" s="37"/>
      <c r="R404" s="36"/>
    </row>
    <row r="405" spans="1:18">
      <c r="A405" s="34"/>
      <c r="B405" s="35"/>
      <c r="C405" s="36"/>
      <c r="D405" s="37"/>
      <c r="E405" s="37"/>
      <c r="F405" s="36"/>
      <c r="G405" s="130" t="str">
        <f t="shared" si="19"/>
        <v/>
      </c>
      <c r="H405" t="str">
        <f t="shared" si="20"/>
        <v/>
      </c>
      <c r="I405" t="e">
        <f t="array" ref="I405">IF(ROW(I400)&gt;COUNTA(H$6:H$505),"",INDEX(H:H,SMALL(IF(H$6:H$505&lt;&gt;"",ROW(H$6:H$505),""),ROW(I400))))</f>
        <v>#NUM!</v>
      </c>
      <c r="J405" t="str">
        <f t="shared" si="21"/>
        <v/>
      </c>
      <c r="M405" s="35"/>
      <c r="N405" s="35"/>
      <c r="O405" s="36"/>
      <c r="P405" s="37"/>
      <c r="Q405" s="37"/>
      <c r="R405" s="36"/>
    </row>
    <row r="406" spans="1:18">
      <c r="A406" s="34"/>
      <c r="B406" s="35"/>
      <c r="C406" s="36"/>
      <c r="D406" s="37"/>
      <c r="E406" s="37"/>
      <c r="F406" s="36"/>
      <c r="G406" s="130" t="str">
        <f t="shared" si="19"/>
        <v/>
      </c>
      <c r="H406" t="str">
        <f t="shared" si="20"/>
        <v/>
      </c>
      <c r="I406" t="e">
        <f t="array" ref="I406">IF(ROW(I401)&gt;COUNTA(H$6:H$505),"",INDEX(H:H,SMALL(IF(H$6:H$505&lt;&gt;"",ROW(H$6:H$505),""),ROW(I401))))</f>
        <v>#NUM!</v>
      </c>
      <c r="J406" t="str">
        <f t="shared" si="21"/>
        <v/>
      </c>
      <c r="M406" s="35"/>
      <c r="N406" s="35"/>
      <c r="O406" s="36"/>
      <c r="P406" s="37"/>
      <c r="Q406" s="37"/>
      <c r="R406" s="36"/>
    </row>
    <row r="407" spans="1:18">
      <c r="A407" s="34"/>
      <c r="B407" s="35"/>
      <c r="C407" s="36"/>
      <c r="D407" s="37"/>
      <c r="E407" s="37"/>
      <c r="F407" s="36"/>
      <c r="G407" s="130" t="str">
        <f t="shared" si="19"/>
        <v/>
      </c>
      <c r="H407" t="str">
        <f t="shared" si="20"/>
        <v/>
      </c>
      <c r="I407" t="e">
        <f t="array" ref="I407">IF(ROW(I402)&gt;COUNTA(H$6:H$505),"",INDEX(H:H,SMALL(IF(H$6:H$505&lt;&gt;"",ROW(H$6:H$505),""),ROW(I402))))</f>
        <v>#NUM!</v>
      </c>
      <c r="J407" t="str">
        <f t="shared" si="21"/>
        <v/>
      </c>
      <c r="M407" s="35"/>
      <c r="N407" s="35"/>
      <c r="O407" s="36"/>
      <c r="P407" s="37"/>
      <c r="Q407" s="37"/>
      <c r="R407" s="36"/>
    </row>
    <row r="408" spans="1:18">
      <c r="A408" s="34"/>
      <c r="B408" s="35"/>
      <c r="C408" s="36"/>
      <c r="D408" s="37"/>
      <c r="E408" s="37"/>
      <c r="F408" s="36"/>
      <c r="G408" s="130" t="str">
        <f t="shared" si="19"/>
        <v/>
      </c>
      <c r="H408" t="str">
        <f t="shared" si="20"/>
        <v/>
      </c>
      <c r="I408" t="e">
        <f t="array" ref="I408">IF(ROW(I403)&gt;COUNTA(H$6:H$505),"",INDEX(H:H,SMALL(IF(H$6:H$505&lt;&gt;"",ROW(H$6:H$505),""),ROW(I403))))</f>
        <v>#NUM!</v>
      </c>
      <c r="J408" t="str">
        <f t="shared" si="21"/>
        <v/>
      </c>
      <c r="M408" s="35"/>
      <c r="N408" s="35"/>
      <c r="O408" s="36"/>
      <c r="P408" s="37"/>
      <c r="Q408" s="37"/>
      <c r="R408" s="36"/>
    </row>
    <row r="409" spans="1:18">
      <c r="A409" s="34"/>
      <c r="B409" s="35"/>
      <c r="C409" s="36"/>
      <c r="D409" s="37"/>
      <c r="E409" s="37"/>
      <c r="F409" s="36"/>
      <c r="G409" s="130" t="str">
        <f t="shared" si="19"/>
        <v/>
      </c>
      <c r="H409" t="str">
        <f t="shared" si="20"/>
        <v/>
      </c>
      <c r="I409" t="e">
        <f t="array" ref="I409">IF(ROW(I404)&gt;COUNTA(H$6:H$505),"",INDEX(H:H,SMALL(IF(H$6:H$505&lt;&gt;"",ROW(H$6:H$505),""),ROW(I404))))</f>
        <v>#NUM!</v>
      </c>
      <c r="J409" t="str">
        <f t="shared" si="21"/>
        <v/>
      </c>
      <c r="M409" s="35"/>
      <c r="N409" s="35"/>
      <c r="O409" s="36"/>
      <c r="P409" s="37"/>
      <c r="Q409" s="37"/>
      <c r="R409" s="36"/>
    </row>
    <row r="410" spans="1:18">
      <c r="A410" s="34"/>
      <c r="B410" s="35"/>
      <c r="C410" s="36"/>
      <c r="D410" s="37"/>
      <c r="E410" s="37"/>
      <c r="F410" s="36"/>
      <c r="G410" s="130" t="str">
        <f t="shared" si="19"/>
        <v/>
      </c>
      <c r="H410" t="str">
        <f t="shared" si="20"/>
        <v/>
      </c>
      <c r="I410" t="e">
        <f t="array" ref="I410">IF(ROW(I405)&gt;COUNTA(H$6:H$505),"",INDEX(H:H,SMALL(IF(H$6:H$505&lt;&gt;"",ROW(H$6:H$505),""),ROW(I405))))</f>
        <v>#NUM!</v>
      </c>
      <c r="J410" t="str">
        <f t="shared" si="21"/>
        <v/>
      </c>
      <c r="M410" s="35"/>
      <c r="N410" s="35"/>
      <c r="O410" s="36"/>
      <c r="P410" s="37"/>
      <c r="Q410" s="37"/>
      <c r="R410" s="36"/>
    </row>
    <row r="411" spans="1:18">
      <c r="A411" s="34"/>
      <c r="B411" s="35"/>
      <c r="C411" s="36"/>
      <c r="D411" s="37"/>
      <c r="E411" s="37"/>
      <c r="F411" s="36"/>
      <c r="G411" s="130" t="str">
        <f t="shared" si="19"/>
        <v/>
      </c>
      <c r="H411" t="str">
        <f t="shared" si="20"/>
        <v/>
      </c>
      <c r="I411" t="e">
        <f t="array" ref="I411">IF(ROW(I406)&gt;COUNTA(H$6:H$505),"",INDEX(H:H,SMALL(IF(H$6:H$505&lt;&gt;"",ROW(H$6:H$505),""),ROW(I406))))</f>
        <v>#NUM!</v>
      </c>
      <c r="J411" t="str">
        <f t="shared" si="21"/>
        <v/>
      </c>
      <c r="M411" s="35"/>
      <c r="N411" s="35"/>
      <c r="O411" s="36"/>
      <c r="P411" s="37"/>
      <c r="Q411" s="37"/>
      <c r="R411" s="36"/>
    </row>
    <row r="412" spans="1:18">
      <c r="A412" s="34"/>
      <c r="B412" s="35"/>
      <c r="C412" s="36"/>
      <c r="D412" s="37"/>
      <c r="E412" s="37"/>
      <c r="F412" s="36"/>
      <c r="G412" s="130" t="str">
        <f t="shared" si="19"/>
        <v/>
      </c>
      <c r="H412" t="str">
        <f t="shared" si="20"/>
        <v/>
      </c>
      <c r="I412" t="e">
        <f t="array" ref="I412">IF(ROW(I407)&gt;COUNTA(H$6:H$505),"",INDEX(H:H,SMALL(IF(H$6:H$505&lt;&gt;"",ROW(H$6:H$505),""),ROW(I407))))</f>
        <v>#NUM!</v>
      </c>
      <c r="J412" t="str">
        <f t="shared" si="21"/>
        <v/>
      </c>
      <c r="M412" s="35"/>
      <c r="N412" s="35"/>
      <c r="O412" s="36"/>
      <c r="P412" s="37"/>
      <c r="Q412" s="37"/>
      <c r="R412" s="36"/>
    </row>
    <row r="413" spans="1:18">
      <c r="A413" s="34"/>
      <c r="B413" s="35"/>
      <c r="C413" s="36"/>
      <c r="D413" s="37"/>
      <c r="E413" s="37"/>
      <c r="F413" s="36"/>
      <c r="G413" s="130" t="str">
        <f t="shared" si="19"/>
        <v/>
      </c>
      <c r="H413" t="str">
        <f t="shared" si="20"/>
        <v/>
      </c>
      <c r="I413" t="e">
        <f t="array" ref="I413">IF(ROW(I408)&gt;COUNTA(H$6:H$505),"",INDEX(H:H,SMALL(IF(H$6:H$505&lt;&gt;"",ROW(H$6:H$505),""),ROW(I408))))</f>
        <v>#NUM!</v>
      </c>
      <c r="J413" t="str">
        <f t="shared" si="21"/>
        <v/>
      </c>
      <c r="M413" s="35"/>
      <c r="N413" s="35"/>
      <c r="O413" s="36"/>
      <c r="P413" s="37"/>
      <c r="Q413" s="37"/>
      <c r="R413" s="36"/>
    </row>
    <row r="414" spans="1:18">
      <c r="A414" s="34"/>
      <c r="B414" s="35"/>
      <c r="C414" s="36"/>
      <c r="D414" s="37"/>
      <c r="E414" s="37"/>
      <c r="F414" s="36"/>
      <c r="G414" s="130" t="str">
        <f t="shared" si="19"/>
        <v/>
      </c>
      <c r="H414" t="str">
        <f t="shared" si="20"/>
        <v/>
      </c>
      <c r="I414" t="e">
        <f t="array" ref="I414">IF(ROW(I409)&gt;COUNTA(H$6:H$505),"",INDEX(H:H,SMALL(IF(H$6:H$505&lt;&gt;"",ROW(H$6:H$505),""),ROW(I409))))</f>
        <v>#NUM!</v>
      </c>
      <c r="J414" t="str">
        <f t="shared" si="21"/>
        <v/>
      </c>
      <c r="M414" s="35"/>
      <c r="N414" s="35"/>
      <c r="O414" s="36"/>
      <c r="P414" s="37"/>
      <c r="Q414" s="37"/>
      <c r="R414" s="36"/>
    </row>
    <row r="415" spans="1:18">
      <c r="A415" s="34"/>
      <c r="B415" s="35"/>
      <c r="C415" s="36"/>
      <c r="D415" s="37"/>
      <c r="E415" s="37"/>
      <c r="F415" s="36"/>
      <c r="G415" s="130" t="str">
        <f t="shared" si="19"/>
        <v/>
      </c>
      <c r="H415" t="str">
        <f t="shared" si="20"/>
        <v/>
      </c>
      <c r="I415" t="e">
        <f t="array" ref="I415">IF(ROW(I410)&gt;COUNTA(H$6:H$505),"",INDEX(H:H,SMALL(IF(H$6:H$505&lt;&gt;"",ROW(H$6:H$505),""),ROW(I410))))</f>
        <v>#NUM!</v>
      </c>
      <c r="J415" t="str">
        <f t="shared" si="21"/>
        <v/>
      </c>
      <c r="M415" s="35"/>
      <c r="N415" s="35"/>
      <c r="O415" s="36"/>
      <c r="P415" s="37"/>
      <c r="Q415" s="37"/>
      <c r="R415" s="36"/>
    </row>
    <row r="416" spans="1:18">
      <c r="A416" s="34"/>
      <c r="B416" s="35"/>
      <c r="C416" s="36"/>
      <c r="D416" s="37"/>
      <c r="E416" s="37"/>
      <c r="F416" s="36"/>
      <c r="G416" s="130" t="str">
        <f t="shared" si="19"/>
        <v/>
      </c>
      <c r="H416" t="str">
        <f t="shared" si="20"/>
        <v/>
      </c>
      <c r="I416" t="e">
        <f t="array" ref="I416">IF(ROW(I411)&gt;COUNTA(H$6:H$505),"",INDEX(H:H,SMALL(IF(H$6:H$505&lt;&gt;"",ROW(H$6:H$505),""),ROW(I411))))</f>
        <v>#NUM!</v>
      </c>
      <c r="J416" t="str">
        <f t="shared" si="21"/>
        <v/>
      </c>
      <c r="M416" s="35"/>
      <c r="N416" s="35"/>
      <c r="O416" s="36"/>
      <c r="P416" s="37"/>
      <c r="Q416" s="37"/>
      <c r="R416" s="36"/>
    </row>
    <row r="417" spans="1:18">
      <c r="A417" s="34"/>
      <c r="B417" s="35"/>
      <c r="C417" s="36"/>
      <c r="D417" s="37"/>
      <c r="E417" s="37"/>
      <c r="F417" s="36"/>
      <c r="G417" s="130" t="str">
        <f t="shared" si="19"/>
        <v/>
      </c>
      <c r="H417" t="str">
        <f t="shared" si="20"/>
        <v/>
      </c>
      <c r="I417" t="e">
        <f t="array" ref="I417">IF(ROW(I412)&gt;COUNTA(H$6:H$505),"",INDEX(H:H,SMALL(IF(H$6:H$505&lt;&gt;"",ROW(H$6:H$505),""),ROW(I412))))</f>
        <v>#NUM!</v>
      </c>
      <c r="J417" t="str">
        <f t="shared" si="21"/>
        <v/>
      </c>
      <c r="M417" s="35"/>
      <c r="N417" s="35"/>
      <c r="O417" s="36"/>
      <c r="P417" s="37"/>
      <c r="Q417" s="37"/>
      <c r="R417" s="36"/>
    </row>
    <row r="418" spans="1:18">
      <c r="A418" s="34"/>
      <c r="B418" s="35"/>
      <c r="C418" s="36"/>
      <c r="D418" s="37"/>
      <c r="E418" s="37"/>
      <c r="F418" s="36"/>
      <c r="G418" s="130" t="str">
        <f t="shared" si="19"/>
        <v/>
      </c>
      <c r="H418" t="str">
        <f t="shared" si="20"/>
        <v/>
      </c>
      <c r="I418" t="e">
        <f t="array" ref="I418">IF(ROW(I413)&gt;COUNTA(H$6:H$505),"",INDEX(H:H,SMALL(IF(H$6:H$505&lt;&gt;"",ROW(H$6:H$505),""),ROW(I413))))</f>
        <v>#NUM!</v>
      </c>
      <c r="J418" t="str">
        <f t="shared" si="21"/>
        <v/>
      </c>
      <c r="M418" s="35"/>
      <c r="N418" s="35"/>
      <c r="O418" s="36"/>
      <c r="P418" s="37"/>
      <c r="Q418" s="37"/>
      <c r="R418" s="36"/>
    </row>
    <row r="419" spans="1:18">
      <c r="A419" s="34"/>
      <c r="B419" s="35"/>
      <c r="C419" s="36"/>
      <c r="D419" s="37"/>
      <c r="E419" s="37"/>
      <c r="F419" s="36"/>
      <c r="G419" s="130" t="str">
        <f t="shared" si="19"/>
        <v/>
      </c>
      <c r="H419" t="str">
        <f t="shared" si="20"/>
        <v/>
      </c>
      <c r="I419" t="e">
        <f t="array" ref="I419">IF(ROW(I414)&gt;COUNTA(H$6:H$505),"",INDEX(H:H,SMALL(IF(H$6:H$505&lt;&gt;"",ROW(H$6:H$505),""),ROW(I414))))</f>
        <v>#NUM!</v>
      </c>
      <c r="J419" t="str">
        <f t="shared" si="21"/>
        <v/>
      </c>
      <c r="M419" s="35"/>
      <c r="N419" s="35"/>
      <c r="O419" s="36"/>
      <c r="P419" s="37"/>
      <c r="Q419" s="37"/>
      <c r="R419" s="36"/>
    </row>
    <row r="420" spans="1:18">
      <c r="A420" s="34"/>
      <c r="B420" s="35"/>
      <c r="C420" s="36"/>
      <c r="D420" s="37"/>
      <c r="E420" s="37"/>
      <c r="F420" s="36"/>
      <c r="G420" s="130" t="str">
        <f t="shared" si="19"/>
        <v/>
      </c>
      <c r="H420" t="str">
        <f t="shared" si="20"/>
        <v/>
      </c>
      <c r="I420" t="e">
        <f t="array" ref="I420">IF(ROW(I415)&gt;COUNTA(H$6:H$505),"",INDEX(H:H,SMALL(IF(H$6:H$505&lt;&gt;"",ROW(H$6:H$505),""),ROW(I415))))</f>
        <v>#NUM!</v>
      </c>
      <c r="J420" t="str">
        <f t="shared" si="21"/>
        <v/>
      </c>
      <c r="M420" s="35"/>
      <c r="N420" s="35"/>
      <c r="O420" s="36"/>
      <c r="P420" s="37"/>
      <c r="Q420" s="37"/>
      <c r="R420" s="36"/>
    </row>
    <row r="421" spans="1:18">
      <c r="A421" s="34"/>
      <c r="B421" s="35"/>
      <c r="C421" s="36"/>
      <c r="D421" s="37"/>
      <c r="E421" s="37"/>
      <c r="F421" s="36"/>
      <c r="G421" s="130" t="str">
        <f t="shared" si="19"/>
        <v/>
      </c>
      <c r="H421" t="str">
        <f t="shared" si="20"/>
        <v/>
      </c>
      <c r="I421" t="e">
        <f t="array" ref="I421">IF(ROW(I416)&gt;COUNTA(H$6:H$505),"",INDEX(H:H,SMALL(IF(H$6:H$505&lt;&gt;"",ROW(H$6:H$505),""),ROW(I416))))</f>
        <v>#NUM!</v>
      </c>
      <c r="J421" t="str">
        <f t="shared" si="21"/>
        <v/>
      </c>
      <c r="M421" s="35"/>
      <c r="N421" s="35"/>
      <c r="O421" s="36"/>
      <c r="P421" s="37"/>
      <c r="Q421" s="37"/>
      <c r="R421" s="36"/>
    </row>
    <row r="422" spans="1:18">
      <c r="A422" s="34"/>
      <c r="B422" s="35"/>
      <c r="C422" s="36"/>
      <c r="D422" s="37"/>
      <c r="E422" s="37"/>
      <c r="F422" s="36"/>
      <c r="G422" s="130" t="str">
        <f t="shared" si="19"/>
        <v/>
      </c>
      <c r="H422" t="str">
        <f t="shared" si="20"/>
        <v/>
      </c>
      <c r="I422" t="e">
        <f t="array" ref="I422">IF(ROW(I417)&gt;COUNTA(H$6:H$505),"",INDEX(H:H,SMALL(IF(H$6:H$505&lt;&gt;"",ROW(H$6:H$505),""),ROW(I417))))</f>
        <v>#NUM!</v>
      </c>
      <c r="J422" t="str">
        <f t="shared" si="21"/>
        <v/>
      </c>
      <c r="M422" s="35"/>
      <c r="N422" s="35"/>
      <c r="O422" s="36"/>
      <c r="P422" s="37"/>
      <c r="Q422" s="37"/>
      <c r="R422" s="36"/>
    </row>
    <row r="423" spans="1:18">
      <c r="A423" s="34"/>
      <c r="B423" s="35"/>
      <c r="C423" s="36"/>
      <c r="D423" s="37"/>
      <c r="E423" s="37"/>
      <c r="F423" s="36"/>
      <c r="G423" s="130" t="str">
        <f t="shared" si="19"/>
        <v/>
      </c>
      <c r="H423" t="str">
        <f t="shared" si="20"/>
        <v/>
      </c>
      <c r="I423" t="e">
        <f t="array" ref="I423">IF(ROW(I418)&gt;COUNTA(H$6:H$505),"",INDEX(H:H,SMALL(IF(H$6:H$505&lt;&gt;"",ROW(H$6:H$505),""),ROW(I418))))</f>
        <v>#NUM!</v>
      </c>
      <c r="J423" t="str">
        <f t="shared" si="21"/>
        <v/>
      </c>
      <c r="M423" s="35"/>
      <c r="N423" s="35"/>
      <c r="O423" s="36"/>
      <c r="P423" s="37"/>
      <c r="Q423" s="37"/>
      <c r="R423" s="36"/>
    </row>
    <row r="424" spans="1:18">
      <c r="A424" s="34"/>
      <c r="B424" s="35"/>
      <c r="C424" s="36"/>
      <c r="D424" s="37"/>
      <c r="E424" s="37"/>
      <c r="F424" s="36"/>
      <c r="G424" s="130" t="str">
        <f t="shared" si="19"/>
        <v/>
      </c>
      <c r="H424" t="str">
        <f t="shared" si="20"/>
        <v/>
      </c>
      <c r="I424" t="e">
        <f t="array" ref="I424">IF(ROW(I419)&gt;COUNTA(H$6:H$505),"",INDEX(H:H,SMALL(IF(H$6:H$505&lt;&gt;"",ROW(H$6:H$505),""),ROW(I419))))</f>
        <v>#NUM!</v>
      </c>
      <c r="J424" t="str">
        <f t="shared" si="21"/>
        <v/>
      </c>
      <c r="M424" s="35"/>
      <c r="N424" s="35"/>
      <c r="O424" s="36"/>
      <c r="P424" s="37"/>
      <c r="Q424" s="37"/>
      <c r="R424" s="36"/>
    </row>
    <row r="425" spans="1:18">
      <c r="A425" s="34"/>
      <c r="B425" s="35"/>
      <c r="C425" s="36"/>
      <c r="D425" s="37"/>
      <c r="E425" s="37"/>
      <c r="F425" s="36"/>
      <c r="G425" s="130" t="str">
        <f t="shared" si="19"/>
        <v/>
      </c>
      <c r="H425" t="str">
        <f t="shared" si="20"/>
        <v/>
      </c>
      <c r="I425" t="e">
        <f t="array" ref="I425">IF(ROW(I420)&gt;COUNTA(H$6:H$505),"",INDEX(H:H,SMALL(IF(H$6:H$505&lt;&gt;"",ROW(H$6:H$505),""),ROW(I420))))</f>
        <v>#NUM!</v>
      </c>
      <c r="J425" t="str">
        <f t="shared" si="21"/>
        <v/>
      </c>
      <c r="M425" s="35"/>
      <c r="N425" s="35"/>
      <c r="O425" s="36"/>
      <c r="P425" s="37"/>
      <c r="Q425" s="37"/>
      <c r="R425" s="36"/>
    </row>
    <row r="426" spans="1:18">
      <c r="A426" s="34"/>
      <c r="B426" s="35"/>
      <c r="C426" s="36"/>
      <c r="D426" s="37"/>
      <c r="E426" s="37"/>
      <c r="F426" s="36"/>
      <c r="G426" s="130" t="str">
        <f t="shared" si="19"/>
        <v/>
      </c>
      <c r="H426" t="str">
        <f t="shared" si="20"/>
        <v/>
      </c>
      <c r="I426" t="e">
        <f t="array" ref="I426">IF(ROW(I421)&gt;COUNTA(H$6:H$505),"",INDEX(H:H,SMALL(IF(H$6:H$505&lt;&gt;"",ROW(H$6:H$505),""),ROW(I421))))</f>
        <v>#NUM!</v>
      </c>
      <c r="J426" t="str">
        <f t="shared" si="21"/>
        <v/>
      </c>
      <c r="M426" s="35"/>
      <c r="N426" s="35"/>
      <c r="O426" s="36"/>
      <c r="P426" s="37"/>
      <c r="Q426" s="37"/>
      <c r="R426" s="36"/>
    </row>
    <row r="427" spans="1:18">
      <c r="A427" s="34"/>
      <c r="B427" s="35"/>
      <c r="C427" s="36"/>
      <c r="D427" s="37"/>
      <c r="E427" s="37"/>
      <c r="F427" s="36"/>
      <c r="G427" s="130" t="str">
        <f t="shared" si="19"/>
        <v/>
      </c>
      <c r="H427" t="str">
        <f t="shared" si="20"/>
        <v/>
      </c>
      <c r="I427" t="e">
        <f t="array" ref="I427">IF(ROW(I422)&gt;COUNTA(H$6:H$505),"",INDEX(H:H,SMALL(IF(H$6:H$505&lt;&gt;"",ROW(H$6:H$505),""),ROW(I422))))</f>
        <v>#NUM!</v>
      </c>
      <c r="J427" t="str">
        <f t="shared" si="21"/>
        <v/>
      </c>
      <c r="M427" s="35"/>
      <c r="N427" s="35"/>
      <c r="O427" s="36"/>
      <c r="P427" s="37"/>
      <c r="Q427" s="37"/>
      <c r="R427" s="36"/>
    </row>
    <row r="428" spans="1:18">
      <c r="A428" s="34"/>
      <c r="B428" s="35"/>
      <c r="C428" s="36"/>
      <c r="D428" s="37"/>
      <c r="E428" s="37"/>
      <c r="F428" s="36"/>
      <c r="G428" s="130" t="str">
        <f t="shared" si="19"/>
        <v/>
      </c>
      <c r="H428" t="str">
        <f t="shared" si="20"/>
        <v/>
      </c>
      <c r="I428" t="e">
        <f t="array" ref="I428">IF(ROW(I423)&gt;COUNTA(H$6:H$505),"",INDEX(H:H,SMALL(IF(H$6:H$505&lt;&gt;"",ROW(H$6:H$505),""),ROW(I423))))</f>
        <v>#NUM!</v>
      </c>
      <c r="J428" t="str">
        <f t="shared" si="21"/>
        <v/>
      </c>
      <c r="M428" s="35"/>
      <c r="N428" s="35"/>
      <c r="O428" s="36"/>
      <c r="P428" s="37"/>
      <c r="Q428" s="37"/>
      <c r="R428" s="36"/>
    </row>
    <row r="429" spans="1:18">
      <c r="A429" s="34"/>
      <c r="B429" s="35"/>
      <c r="C429" s="36"/>
      <c r="D429" s="37"/>
      <c r="E429" s="37"/>
      <c r="F429" s="36"/>
      <c r="G429" s="130" t="str">
        <f t="shared" si="19"/>
        <v/>
      </c>
      <c r="H429" t="str">
        <f t="shared" si="20"/>
        <v/>
      </c>
      <c r="I429" t="e">
        <f t="array" ref="I429">IF(ROW(I424)&gt;COUNTA(H$6:H$505),"",INDEX(H:H,SMALL(IF(H$6:H$505&lt;&gt;"",ROW(H$6:H$505),""),ROW(I424))))</f>
        <v>#NUM!</v>
      </c>
      <c r="J429" t="str">
        <f t="shared" si="21"/>
        <v/>
      </c>
      <c r="M429" s="35"/>
      <c r="N429" s="35"/>
      <c r="O429" s="36"/>
      <c r="P429" s="37"/>
      <c r="Q429" s="37"/>
      <c r="R429" s="36"/>
    </row>
    <row r="430" spans="1:18">
      <c r="A430" s="34"/>
      <c r="B430" s="35"/>
      <c r="C430" s="36"/>
      <c r="D430" s="37"/>
      <c r="E430" s="37"/>
      <c r="F430" s="36"/>
      <c r="G430" s="130" t="str">
        <f t="shared" si="19"/>
        <v/>
      </c>
      <c r="H430" t="str">
        <f t="shared" si="20"/>
        <v/>
      </c>
      <c r="I430" t="e">
        <f t="array" ref="I430">IF(ROW(I425)&gt;COUNTA(H$6:H$505),"",INDEX(H:H,SMALL(IF(H$6:H$505&lt;&gt;"",ROW(H$6:H$505),""),ROW(I425))))</f>
        <v>#NUM!</v>
      </c>
      <c r="J430" t="str">
        <f t="shared" si="21"/>
        <v/>
      </c>
      <c r="M430" s="35"/>
      <c r="N430" s="35"/>
      <c r="O430" s="36"/>
      <c r="P430" s="37"/>
      <c r="Q430" s="37"/>
      <c r="R430" s="36"/>
    </row>
    <row r="431" spans="1:18">
      <c r="A431" s="34"/>
      <c r="B431" s="35"/>
      <c r="C431" s="36"/>
      <c r="D431" s="37"/>
      <c r="E431" s="37"/>
      <c r="F431" s="36"/>
      <c r="G431" s="130" t="str">
        <f t="shared" si="19"/>
        <v/>
      </c>
      <c r="H431" t="str">
        <f t="shared" si="20"/>
        <v/>
      </c>
      <c r="I431" t="e">
        <f t="array" ref="I431">IF(ROW(I426)&gt;COUNTA(H$6:H$505),"",INDEX(H:H,SMALL(IF(H$6:H$505&lt;&gt;"",ROW(H$6:H$505),""),ROW(I426))))</f>
        <v>#NUM!</v>
      </c>
      <c r="J431" t="str">
        <f t="shared" si="21"/>
        <v/>
      </c>
      <c r="M431" s="35"/>
      <c r="N431" s="35"/>
      <c r="O431" s="36"/>
      <c r="P431" s="37"/>
      <c r="Q431" s="37"/>
      <c r="R431" s="36"/>
    </row>
    <row r="432" spans="1:18">
      <c r="A432" s="34"/>
      <c r="B432" s="35"/>
      <c r="C432" s="36"/>
      <c r="D432" s="37"/>
      <c r="E432" s="37"/>
      <c r="F432" s="36"/>
      <c r="G432" s="130" t="str">
        <f t="shared" si="19"/>
        <v/>
      </c>
      <c r="H432" t="str">
        <f t="shared" si="20"/>
        <v/>
      </c>
      <c r="I432" t="e">
        <f t="array" ref="I432">IF(ROW(I427)&gt;COUNTA(H$6:H$505),"",INDEX(H:H,SMALL(IF(H$6:H$505&lt;&gt;"",ROW(H$6:H$505),""),ROW(I427))))</f>
        <v>#NUM!</v>
      </c>
      <c r="J432" t="str">
        <f t="shared" si="21"/>
        <v/>
      </c>
      <c r="M432" s="35"/>
      <c r="N432" s="35"/>
      <c r="O432" s="36"/>
      <c r="P432" s="37"/>
      <c r="Q432" s="37"/>
      <c r="R432" s="36"/>
    </row>
    <row r="433" spans="1:18">
      <c r="A433" s="34"/>
      <c r="B433" s="35"/>
      <c r="C433" s="36"/>
      <c r="D433" s="37"/>
      <c r="E433" s="37"/>
      <c r="F433" s="36"/>
      <c r="G433" s="130" t="str">
        <f t="shared" si="19"/>
        <v/>
      </c>
      <c r="H433" t="str">
        <f t="shared" si="20"/>
        <v/>
      </c>
      <c r="I433" t="e">
        <f t="array" ref="I433">IF(ROW(I428)&gt;COUNTA(H$6:H$505),"",INDEX(H:H,SMALL(IF(H$6:H$505&lt;&gt;"",ROW(H$6:H$505),""),ROW(I428))))</f>
        <v>#NUM!</v>
      </c>
      <c r="J433" t="str">
        <f t="shared" si="21"/>
        <v/>
      </c>
      <c r="M433" s="35"/>
      <c r="N433" s="35"/>
      <c r="O433" s="36"/>
      <c r="P433" s="37"/>
      <c r="Q433" s="37"/>
      <c r="R433" s="36"/>
    </row>
    <row r="434" spans="1:18">
      <c r="A434" s="34"/>
      <c r="B434" s="35"/>
      <c r="C434" s="36"/>
      <c r="D434" s="37"/>
      <c r="E434" s="37"/>
      <c r="F434" s="36"/>
      <c r="G434" s="130" t="str">
        <f t="shared" si="19"/>
        <v/>
      </c>
      <c r="H434" t="str">
        <f t="shared" si="20"/>
        <v/>
      </c>
      <c r="I434" t="e">
        <f t="array" ref="I434">IF(ROW(I429)&gt;COUNTA(H$6:H$505),"",INDEX(H:H,SMALL(IF(H$6:H$505&lt;&gt;"",ROW(H$6:H$505),""),ROW(I429))))</f>
        <v>#NUM!</v>
      </c>
      <c r="J434" t="str">
        <f t="shared" si="21"/>
        <v/>
      </c>
      <c r="M434" s="35"/>
      <c r="N434" s="35"/>
      <c r="O434" s="36"/>
      <c r="P434" s="37"/>
      <c r="Q434" s="37"/>
      <c r="R434" s="36"/>
    </row>
    <row r="435" spans="1:18">
      <c r="A435" s="34"/>
      <c r="B435" s="35"/>
      <c r="C435" s="36"/>
      <c r="D435" s="37"/>
      <c r="E435" s="37"/>
      <c r="F435" s="36"/>
      <c r="G435" s="130" t="str">
        <f t="shared" si="19"/>
        <v/>
      </c>
      <c r="H435" t="str">
        <f t="shared" si="20"/>
        <v/>
      </c>
      <c r="I435" t="e">
        <f t="array" ref="I435">IF(ROW(I430)&gt;COUNTA(H$6:H$505),"",INDEX(H:H,SMALL(IF(H$6:H$505&lt;&gt;"",ROW(H$6:H$505),""),ROW(I430))))</f>
        <v>#NUM!</v>
      </c>
      <c r="J435" t="str">
        <f t="shared" si="21"/>
        <v/>
      </c>
      <c r="M435" s="35"/>
      <c r="N435" s="35"/>
      <c r="O435" s="36"/>
      <c r="P435" s="37"/>
      <c r="Q435" s="37"/>
      <c r="R435" s="36"/>
    </row>
    <row r="436" spans="1:18">
      <c r="A436" s="34"/>
      <c r="B436" s="35"/>
      <c r="C436" s="36"/>
      <c r="D436" s="37"/>
      <c r="E436" s="37"/>
      <c r="F436" s="36"/>
      <c r="G436" s="130" t="str">
        <f t="shared" si="19"/>
        <v/>
      </c>
      <c r="H436" t="str">
        <f t="shared" si="20"/>
        <v/>
      </c>
      <c r="I436" t="e">
        <f t="array" ref="I436">IF(ROW(I431)&gt;COUNTA(H$6:H$505),"",INDEX(H:H,SMALL(IF(H$6:H$505&lt;&gt;"",ROW(H$6:H$505),""),ROW(I431))))</f>
        <v>#NUM!</v>
      </c>
      <c r="J436" t="str">
        <f t="shared" si="21"/>
        <v/>
      </c>
      <c r="M436" s="35"/>
      <c r="N436" s="35"/>
      <c r="O436" s="36"/>
      <c r="P436" s="37"/>
      <c r="Q436" s="37"/>
      <c r="R436" s="36"/>
    </row>
    <row r="437" spans="1:18">
      <c r="A437" s="34"/>
      <c r="B437" s="35"/>
      <c r="C437" s="36"/>
      <c r="D437" s="37"/>
      <c r="E437" s="37"/>
      <c r="F437" s="36"/>
      <c r="G437" s="130" t="str">
        <f t="shared" si="19"/>
        <v/>
      </c>
      <c r="H437" t="str">
        <f t="shared" si="20"/>
        <v/>
      </c>
      <c r="I437" t="e">
        <f t="array" ref="I437">IF(ROW(I432)&gt;COUNTA(H$6:H$505),"",INDEX(H:H,SMALL(IF(H$6:H$505&lt;&gt;"",ROW(H$6:H$505),""),ROW(I432))))</f>
        <v>#NUM!</v>
      </c>
      <c r="J437" t="str">
        <f t="shared" si="21"/>
        <v/>
      </c>
      <c r="M437" s="35"/>
      <c r="N437" s="35"/>
      <c r="O437" s="36"/>
      <c r="P437" s="37"/>
      <c r="Q437" s="37"/>
      <c r="R437" s="36"/>
    </row>
    <row r="438" spans="1:18">
      <c r="A438" s="34"/>
      <c r="B438" s="35"/>
      <c r="C438" s="36"/>
      <c r="D438" s="37"/>
      <c r="E438" s="37"/>
      <c r="F438" s="36"/>
      <c r="G438" s="130" t="str">
        <f t="shared" si="19"/>
        <v/>
      </c>
      <c r="H438" t="str">
        <f t="shared" si="20"/>
        <v/>
      </c>
      <c r="I438" t="e">
        <f t="array" ref="I438">IF(ROW(I433)&gt;COUNTA(H$6:H$505),"",INDEX(H:H,SMALL(IF(H$6:H$505&lt;&gt;"",ROW(H$6:H$505),""),ROW(I433))))</f>
        <v>#NUM!</v>
      </c>
      <c r="J438" t="str">
        <f t="shared" si="21"/>
        <v/>
      </c>
      <c r="M438" s="35"/>
      <c r="N438" s="35"/>
      <c r="O438" s="36"/>
      <c r="P438" s="37"/>
      <c r="Q438" s="37"/>
      <c r="R438" s="36"/>
    </row>
    <row r="439" spans="1:18">
      <c r="A439" s="34"/>
      <c r="B439" s="35"/>
      <c r="C439" s="36"/>
      <c r="D439" s="37"/>
      <c r="E439" s="37"/>
      <c r="F439" s="36"/>
      <c r="G439" s="130" t="str">
        <f t="shared" si="19"/>
        <v/>
      </c>
      <c r="H439" t="str">
        <f t="shared" si="20"/>
        <v/>
      </c>
      <c r="I439" t="e">
        <f t="array" ref="I439">IF(ROW(I434)&gt;COUNTA(H$6:H$505),"",INDEX(H:H,SMALL(IF(H$6:H$505&lt;&gt;"",ROW(H$6:H$505),""),ROW(I434))))</f>
        <v>#NUM!</v>
      </c>
      <c r="J439" t="str">
        <f t="shared" si="21"/>
        <v/>
      </c>
      <c r="M439" s="35"/>
      <c r="N439" s="35"/>
      <c r="O439" s="36"/>
      <c r="P439" s="37"/>
      <c r="Q439" s="37"/>
      <c r="R439" s="36"/>
    </row>
    <row r="440" spans="1:18">
      <c r="A440" s="34"/>
      <c r="B440" s="35"/>
      <c r="C440" s="36"/>
      <c r="D440" s="37"/>
      <c r="E440" s="37"/>
      <c r="F440" s="36"/>
      <c r="G440" s="130" t="str">
        <f t="shared" si="19"/>
        <v/>
      </c>
      <c r="H440" t="str">
        <f t="shared" si="20"/>
        <v/>
      </c>
      <c r="I440" t="e">
        <f t="array" ref="I440">IF(ROW(I435)&gt;COUNTA(H$6:H$505),"",INDEX(H:H,SMALL(IF(H$6:H$505&lt;&gt;"",ROW(H$6:H$505),""),ROW(I435))))</f>
        <v>#NUM!</v>
      </c>
      <c r="J440" t="str">
        <f t="shared" si="21"/>
        <v/>
      </c>
      <c r="M440" s="35"/>
      <c r="N440" s="35"/>
      <c r="O440" s="36"/>
      <c r="P440" s="37"/>
      <c r="Q440" s="37"/>
      <c r="R440" s="36"/>
    </row>
    <row r="441" spans="1:18">
      <c r="A441" s="34"/>
      <c r="B441" s="35"/>
      <c r="C441" s="36"/>
      <c r="D441" s="37"/>
      <c r="E441" s="37"/>
      <c r="F441" s="36"/>
      <c r="G441" s="130" t="str">
        <f t="shared" si="19"/>
        <v/>
      </c>
      <c r="H441" t="str">
        <f t="shared" si="20"/>
        <v/>
      </c>
      <c r="I441" t="e">
        <f t="array" ref="I441">IF(ROW(I436)&gt;COUNTA(H$6:H$505),"",INDEX(H:H,SMALL(IF(H$6:H$505&lt;&gt;"",ROW(H$6:H$505),""),ROW(I436))))</f>
        <v>#NUM!</v>
      </c>
      <c r="J441" t="str">
        <f t="shared" si="21"/>
        <v/>
      </c>
      <c r="M441" s="35"/>
      <c r="N441" s="35"/>
      <c r="O441" s="36"/>
      <c r="P441" s="37"/>
      <c r="Q441" s="37"/>
      <c r="R441" s="36"/>
    </row>
    <row r="442" spans="1:18">
      <c r="A442" s="34"/>
      <c r="B442" s="35"/>
      <c r="C442" s="36"/>
      <c r="D442" s="37"/>
      <c r="E442" s="37"/>
      <c r="F442" s="36"/>
      <c r="G442" s="130" t="str">
        <f t="shared" si="19"/>
        <v/>
      </c>
      <c r="H442" t="str">
        <f t="shared" si="20"/>
        <v/>
      </c>
      <c r="I442" t="e">
        <f t="array" ref="I442">IF(ROW(I437)&gt;COUNTA(H$6:H$505),"",INDEX(H:H,SMALL(IF(H$6:H$505&lt;&gt;"",ROW(H$6:H$505),""),ROW(I437))))</f>
        <v>#NUM!</v>
      </c>
      <c r="J442" t="str">
        <f t="shared" si="21"/>
        <v/>
      </c>
      <c r="M442" s="35"/>
      <c r="N442" s="35"/>
      <c r="O442" s="36"/>
      <c r="P442" s="37"/>
      <c r="Q442" s="37"/>
      <c r="R442" s="36"/>
    </row>
    <row r="443" spans="1:18">
      <c r="A443" s="34"/>
      <c r="B443" s="35"/>
      <c r="C443" s="36"/>
      <c r="D443" s="37"/>
      <c r="E443" s="37"/>
      <c r="F443" s="36"/>
      <c r="G443" s="130" t="str">
        <f t="shared" si="19"/>
        <v/>
      </c>
      <c r="H443" t="str">
        <f t="shared" si="20"/>
        <v/>
      </c>
      <c r="I443" t="e">
        <f t="array" ref="I443">IF(ROW(I438)&gt;COUNTA(H$6:H$505),"",INDEX(H:H,SMALL(IF(H$6:H$505&lt;&gt;"",ROW(H$6:H$505),""),ROW(I438))))</f>
        <v>#NUM!</v>
      </c>
      <c r="J443" t="str">
        <f t="shared" si="21"/>
        <v/>
      </c>
      <c r="M443" s="35"/>
      <c r="N443" s="35"/>
      <c r="O443" s="36"/>
      <c r="P443" s="37"/>
      <c r="Q443" s="37"/>
      <c r="R443" s="36"/>
    </row>
    <row r="444" spans="1:18">
      <c r="A444" s="34"/>
      <c r="B444" s="35"/>
      <c r="C444" s="36"/>
      <c r="D444" s="37"/>
      <c r="E444" s="37"/>
      <c r="F444" s="36"/>
      <c r="G444" s="130" t="str">
        <f t="shared" si="19"/>
        <v/>
      </c>
      <c r="H444" t="str">
        <f t="shared" si="20"/>
        <v/>
      </c>
      <c r="I444" t="e">
        <f t="array" ref="I444">IF(ROW(I439)&gt;COUNTA(H$6:H$505),"",INDEX(H:H,SMALL(IF(H$6:H$505&lt;&gt;"",ROW(H$6:H$505),""),ROW(I439))))</f>
        <v>#NUM!</v>
      </c>
      <c r="J444" t="str">
        <f t="shared" si="21"/>
        <v/>
      </c>
      <c r="M444" s="35"/>
      <c r="N444" s="35"/>
      <c r="O444" s="36"/>
      <c r="P444" s="37"/>
      <c r="Q444" s="37"/>
      <c r="R444" s="36"/>
    </row>
    <row r="445" spans="1:18">
      <c r="A445" s="34"/>
      <c r="B445" s="35"/>
      <c r="C445" s="36"/>
      <c r="D445" s="37"/>
      <c r="E445" s="37"/>
      <c r="F445" s="36"/>
      <c r="G445" s="130" t="str">
        <f t="shared" si="19"/>
        <v/>
      </c>
      <c r="H445" t="str">
        <f t="shared" si="20"/>
        <v/>
      </c>
      <c r="I445" t="e">
        <f t="array" ref="I445">IF(ROW(I440)&gt;COUNTA(H$6:H$505),"",INDEX(H:H,SMALL(IF(H$6:H$505&lt;&gt;"",ROW(H$6:H$505),""),ROW(I440))))</f>
        <v>#NUM!</v>
      </c>
      <c r="J445" t="str">
        <f t="shared" si="21"/>
        <v/>
      </c>
      <c r="M445" s="35"/>
      <c r="N445" s="35"/>
      <c r="O445" s="36"/>
      <c r="P445" s="37"/>
      <c r="Q445" s="37"/>
      <c r="R445" s="36"/>
    </row>
    <row r="446" spans="1:18">
      <c r="A446" s="34"/>
      <c r="B446" s="35"/>
      <c r="C446" s="36"/>
      <c r="D446" s="37"/>
      <c r="E446" s="37"/>
      <c r="F446" s="36"/>
      <c r="G446" s="130" t="str">
        <f t="shared" si="19"/>
        <v/>
      </c>
      <c r="H446" t="str">
        <f t="shared" si="20"/>
        <v/>
      </c>
      <c r="I446" t="e">
        <f t="array" ref="I446">IF(ROW(I441)&gt;COUNTA(H$6:H$505),"",INDEX(H:H,SMALL(IF(H$6:H$505&lt;&gt;"",ROW(H$6:H$505),""),ROW(I441))))</f>
        <v>#NUM!</v>
      </c>
      <c r="J446" t="str">
        <f t="shared" si="21"/>
        <v/>
      </c>
      <c r="M446" s="35"/>
      <c r="N446" s="35"/>
      <c r="O446" s="36"/>
      <c r="P446" s="37"/>
      <c r="Q446" s="37"/>
      <c r="R446" s="36"/>
    </row>
    <row r="447" spans="1:18">
      <c r="A447" s="34"/>
      <c r="B447" s="35"/>
      <c r="C447" s="36"/>
      <c r="D447" s="37"/>
      <c r="E447" s="37"/>
      <c r="F447" s="36"/>
      <c r="G447" s="130" t="str">
        <f t="shared" si="19"/>
        <v/>
      </c>
      <c r="H447" t="str">
        <f t="shared" si="20"/>
        <v/>
      </c>
      <c r="I447" t="e">
        <f t="array" ref="I447">IF(ROW(I442)&gt;COUNTA(H$6:H$505),"",INDEX(H:H,SMALL(IF(H$6:H$505&lt;&gt;"",ROW(H$6:H$505),""),ROW(I442))))</f>
        <v>#NUM!</v>
      </c>
      <c r="J447" t="str">
        <f t="shared" si="21"/>
        <v/>
      </c>
      <c r="M447" s="35"/>
      <c r="N447" s="35"/>
      <c r="O447" s="36"/>
      <c r="P447" s="37"/>
      <c r="Q447" s="37"/>
      <c r="R447" s="36"/>
    </row>
    <row r="448" spans="1:18">
      <c r="A448" s="34"/>
      <c r="B448" s="35"/>
      <c r="C448" s="36"/>
      <c r="D448" s="37"/>
      <c r="E448" s="37"/>
      <c r="F448" s="36"/>
      <c r="G448" s="130" t="str">
        <f t="shared" si="19"/>
        <v/>
      </c>
      <c r="H448" t="str">
        <f t="shared" si="20"/>
        <v/>
      </c>
      <c r="I448" t="e">
        <f t="array" ref="I448">IF(ROW(I443)&gt;COUNTA(H$6:H$505),"",INDEX(H:H,SMALL(IF(H$6:H$505&lt;&gt;"",ROW(H$6:H$505),""),ROW(I443))))</f>
        <v>#NUM!</v>
      </c>
      <c r="J448" t="str">
        <f t="shared" si="21"/>
        <v/>
      </c>
      <c r="M448" s="35"/>
      <c r="N448" s="35"/>
      <c r="O448" s="36"/>
      <c r="P448" s="37"/>
      <c r="Q448" s="37"/>
      <c r="R448" s="36"/>
    </row>
    <row r="449" spans="1:18">
      <c r="A449" s="34"/>
      <c r="B449" s="35"/>
      <c r="C449" s="36"/>
      <c r="D449" s="37"/>
      <c r="E449" s="37"/>
      <c r="F449" s="36"/>
      <c r="G449" s="130" t="str">
        <f t="shared" si="19"/>
        <v/>
      </c>
      <c r="H449" t="str">
        <f t="shared" si="20"/>
        <v/>
      </c>
      <c r="I449" t="e">
        <f t="array" ref="I449">IF(ROW(I444)&gt;COUNTA(H$6:H$505),"",INDEX(H:H,SMALL(IF(H$6:H$505&lt;&gt;"",ROW(H$6:H$505),""),ROW(I444))))</f>
        <v>#NUM!</v>
      </c>
      <c r="J449" t="str">
        <f t="shared" si="21"/>
        <v/>
      </c>
      <c r="M449" s="35"/>
      <c r="N449" s="35"/>
      <c r="O449" s="36"/>
      <c r="P449" s="37"/>
      <c r="Q449" s="37"/>
      <c r="R449" s="36"/>
    </row>
    <row r="450" spans="1:18">
      <c r="A450" s="34"/>
      <c r="B450" s="35"/>
      <c r="C450" s="36"/>
      <c r="D450" s="37"/>
      <c r="E450" s="37"/>
      <c r="F450" s="36"/>
      <c r="G450" s="130" t="str">
        <f t="shared" si="19"/>
        <v/>
      </c>
      <c r="H450" t="str">
        <f t="shared" si="20"/>
        <v/>
      </c>
      <c r="I450" t="e">
        <f t="array" ref="I450">IF(ROW(I445)&gt;COUNTA(H$6:H$505),"",INDEX(H:H,SMALL(IF(H$6:H$505&lt;&gt;"",ROW(H$6:H$505),""),ROW(I445))))</f>
        <v>#NUM!</v>
      </c>
      <c r="J450" t="str">
        <f t="shared" si="21"/>
        <v/>
      </c>
      <c r="M450" s="35"/>
      <c r="N450" s="35"/>
      <c r="O450" s="36"/>
      <c r="P450" s="37"/>
      <c r="Q450" s="37"/>
      <c r="R450" s="36"/>
    </row>
    <row r="451" spans="1:18">
      <c r="A451" s="34"/>
      <c r="B451" s="35"/>
      <c r="C451" s="36"/>
      <c r="D451" s="37"/>
      <c r="E451" s="37"/>
      <c r="F451" s="36"/>
      <c r="G451" s="130" t="str">
        <f t="shared" si="19"/>
        <v/>
      </c>
      <c r="H451" t="str">
        <f t="shared" si="20"/>
        <v/>
      </c>
      <c r="I451" t="e">
        <f t="array" ref="I451">IF(ROW(I446)&gt;COUNTA(H$6:H$505),"",INDEX(H:H,SMALL(IF(H$6:H$505&lt;&gt;"",ROW(H$6:H$505),""),ROW(I446))))</f>
        <v>#NUM!</v>
      </c>
      <c r="J451" t="str">
        <f t="shared" si="21"/>
        <v/>
      </c>
      <c r="M451" s="35"/>
      <c r="N451" s="35"/>
      <c r="O451" s="36"/>
      <c r="P451" s="37"/>
      <c r="Q451" s="37"/>
      <c r="R451" s="36"/>
    </row>
    <row r="452" spans="1:18">
      <c r="A452" s="34"/>
      <c r="B452" s="35"/>
      <c r="C452" s="36"/>
      <c r="D452" s="37"/>
      <c r="E452" s="37"/>
      <c r="F452" s="36"/>
      <c r="G452" s="130" t="str">
        <f t="shared" si="19"/>
        <v/>
      </c>
      <c r="H452" t="str">
        <f t="shared" si="20"/>
        <v/>
      </c>
      <c r="I452" t="e">
        <f t="array" ref="I452">IF(ROW(I447)&gt;COUNTA(H$6:H$505),"",INDEX(H:H,SMALL(IF(H$6:H$505&lt;&gt;"",ROW(H$6:H$505),""),ROW(I447))))</f>
        <v>#NUM!</v>
      </c>
      <c r="J452" t="str">
        <f t="shared" si="21"/>
        <v/>
      </c>
      <c r="M452" s="35"/>
      <c r="N452" s="35"/>
      <c r="O452" s="36"/>
      <c r="P452" s="37"/>
      <c r="Q452" s="37"/>
      <c r="R452" s="36"/>
    </row>
    <row r="453" spans="1:18">
      <c r="A453" s="34"/>
      <c r="B453" s="35"/>
      <c r="C453" s="36"/>
      <c r="D453" s="37"/>
      <c r="E453" s="37"/>
      <c r="F453" s="36"/>
      <c r="G453" s="130" t="str">
        <f t="shared" ref="G453:G505" si="22">IF(COUNTA(A453:F453)&lt;&gt;6,"",ROUND(D453*4+E453*9+F453*4,2))</f>
        <v/>
      </c>
      <c r="H453" t="str">
        <f t="shared" si="20"/>
        <v/>
      </c>
      <c r="I453" t="e">
        <f t="array" ref="I453">IF(ROW(I448)&gt;COUNTA(H$6:H$505),"",INDEX(H:H,SMALL(IF(H$6:H$505&lt;&gt;"",ROW(H$6:H$505),""),ROW(I448))))</f>
        <v>#NUM!</v>
      </c>
      <c r="J453" t="str">
        <f t="shared" si="21"/>
        <v/>
      </c>
      <c r="M453" s="35"/>
      <c r="N453" s="35"/>
      <c r="O453" s="36"/>
      <c r="P453" s="37"/>
      <c r="Q453" s="37"/>
      <c r="R453" s="36"/>
    </row>
    <row r="454" spans="1:18">
      <c r="A454" s="34"/>
      <c r="B454" s="35"/>
      <c r="C454" s="36"/>
      <c r="D454" s="37"/>
      <c r="E454" s="37"/>
      <c r="F454" s="36"/>
      <c r="G454" s="130" t="str">
        <f t="shared" si="22"/>
        <v/>
      </c>
      <c r="H454" t="str">
        <f t="shared" ref="H454:H505" si="23">IF(A454="","",A454)</f>
        <v/>
      </c>
      <c r="I454" t="e">
        <f t="array" ref="I454">IF(ROW(I449)&gt;COUNTA(H$6:H$505),"",INDEX(H:H,SMALL(IF(H$6:H$505&lt;&gt;"",ROW(H$6:H$505),""),ROW(I449))))</f>
        <v>#NUM!</v>
      </c>
      <c r="J454" t="str">
        <f t="shared" ref="J454:J505" si="24">IF(ISERROR(I454),"",I454)</f>
        <v/>
      </c>
      <c r="M454" s="35"/>
      <c r="N454" s="35"/>
      <c r="O454" s="36"/>
      <c r="P454" s="37"/>
      <c r="Q454" s="37"/>
      <c r="R454" s="36"/>
    </row>
    <row r="455" spans="1:18">
      <c r="A455" s="34"/>
      <c r="B455" s="35"/>
      <c r="C455" s="36"/>
      <c r="D455" s="37"/>
      <c r="E455" s="37"/>
      <c r="F455" s="36"/>
      <c r="G455" s="130" t="str">
        <f t="shared" si="22"/>
        <v/>
      </c>
      <c r="H455" t="str">
        <f t="shared" si="23"/>
        <v/>
      </c>
      <c r="I455" t="e">
        <f t="array" ref="I455">IF(ROW(I450)&gt;COUNTA(H$6:H$505),"",INDEX(H:H,SMALL(IF(H$6:H$505&lt;&gt;"",ROW(H$6:H$505),""),ROW(I450))))</f>
        <v>#NUM!</v>
      </c>
      <c r="J455" t="str">
        <f t="shared" si="24"/>
        <v/>
      </c>
      <c r="M455" s="35"/>
      <c r="N455" s="35"/>
      <c r="O455" s="36"/>
      <c r="P455" s="37"/>
      <c r="Q455" s="37"/>
      <c r="R455" s="36"/>
    </row>
    <row r="456" spans="1:18">
      <c r="A456" s="34"/>
      <c r="B456" s="35"/>
      <c r="C456" s="36"/>
      <c r="D456" s="37"/>
      <c r="E456" s="37"/>
      <c r="F456" s="36"/>
      <c r="G456" s="130" t="str">
        <f t="shared" si="22"/>
        <v/>
      </c>
      <c r="H456" t="str">
        <f t="shared" si="23"/>
        <v/>
      </c>
      <c r="I456" t="e">
        <f t="array" ref="I456">IF(ROW(I451)&gt;COUNTA(H$6:H$505),"",INDEX(H:H,SMALL(IF(H$6:H$505&lt;&gt;"",ROW(H$6:H$505),""),ROW(I451))))</f>
        <v>#NUM!</v>
      </c>
      <c r="J456" t="str">
        <f t="shared" si="24"/>
        <v/>
      </c>
      <c r="M456" s="35"/>
      <c r="N456" s="35"/>
      <c r="O456" s="36"/>
      <c r="P456" s="37"/>
      <c r="Q456" s="37"/>
      <c r="R456" s="36"/>
    </row>
    <row r="457" spans="1:18">
      <c r="A457" s="34"/>
      <c r="B457" s="35"/>
      <c r="C457" s="36"/>
      <c r="D457" s="37"/>
      <c r="E457" s="37"/>
      <c r="F457" s="36"/>
      <c r="G457" s="130" t="str">
        <f t="shared" si="22"/>
        <v/>
      </c>
      <c r="H457" t="str">
        <f t="shared" si="23"/>
        <v/>
      </c>
      <c r="I457" t="e">
        <f t="array" ref="I457">IF(ROW(I452)&gt;COUNTA(H$6:H$505),"",INDEX(H:H,SMALL(IF(H$6:H$505&lt;&gt;"",ROW(H$6:H$505),""),ROW(I452))))</f>
        <v>#NUM!</v>
      </c>
      <c r="J457" t="str">
        <f t="shared" si="24"/>
        <v/>
      </c>
      <c r="M457" s="35"/>
      <c r="N457" s="35"/>
      <c r="O457" s="36"/>
      <c r="P457" s="37"/>
      <c r="Q457" s="37"/>
      <c r="R457" s="36"/>
    </row>
    <row r="458" spans="1:18">
      <c r="A458" s="34"/>
      <c r="B458" s="35"/>
      <c r="C458" s="36"/>
      <c r="D458" s="37"/>
      <c r="E458" s="37"/>
      <c r="F458" s="36"/>
      <c r="G458" s="130" t="str">
        <f t="shared" si="22"/>
        <v/>
      </c>
      <c r="H458" t="str">
        <f t="shared" si="23"/>
        <v/>
      </c>
      <c r="I458" t="e">
        <f t="array" ref="I458">IF(ROW(I453)&gt;COUNTA(H$6:H$505),"",INDEX(H:H,SMALL(IF(H$6:H$505&lt;&gt;"",ROW(H$6:H$505),""),ROW(I453))))</f>
        <v>#NUM!</v>
      </c>
      <c r="J458" t="str">
        <f t="shared" si="24"/>
        <v/>
      </c>
      <c r="M458" s="35"/>
      <c r="N458" s="35"/>
      <c r="O458" s="36"/>
      <c r="P458" s="37"/>
      <c r="Q458" s="37"/>
      <c r="R458" s="36"/>
    </row>
    <row r="459" spans="1:18">
      <c r="A459" s="34"/>
      <c r="B459" s="35"/>
      <c r="C459" s="36"/>
      <c r="D459" s="37"/>
      <c r="E459" s="37"/>
      <c r="F459" s="36"/>
      <c r="G459" s="130" t="str">
        <f t="shared" si="22"/>
        <v/>
      </c>
      <c r="H459" t="str">
        <f t="shared" si="23"/>
        <v/>
      </c>
      <c r="I459" t="e">
        <f t="array" ref="I459">IF(ROW(I454)&gt;COUNTA(H$6:H$505),"",INDEX(H:H,SMALL(IF(H$6:H$505&lt;&gt;"",ROW(H$6:H$505),""),ROW(I454))))</f>
        <v>#NUM!</v>
      </c>
      <c r="J459" t="str">
        <f t="shared" si="24"/>
        <v/>
      </c>
      <c r="M459" s="35"/>
      <c r="N459" s="35"/>
      <c r="O459" s="36"/>
      <c r="P459" s="37"/>
      <c r="Q459" s="37"/>
      <c r="R459" s="36"/>
    </row>
    <row r="460" spans="1:18">
      <c r="A460" s="34"/>
      <c r="B460" s="35"/>
      <c r="C460" s="36"/>
      <c r="D460" s="37"/>
      <c r="E460" s="37"/>
      <c r="F460" s="36"/>
      <c r="G460" s="130" t="str">
        <f t="shared" si="22"/>
        <v/>
      </c>
      <c r="H460" t="str">
        <f t="shared" si="23"/>
        <v/>
      </c>
      <c r="I460" t="e">
        <f t="array" ref="I460">IF(ROW(I455)&gt;COUNTA(H$6:H$505),"",INDEX(H:H,SMALL(IF(H$6:H$505&lt;&gt;"",ROW(H$6:H$505),""),ROW(I455))))</f>
        <v>#NUM!</v>
      </c>
      <c r="J460" t="str">
        <f t="shared" si="24"/>
        <v/>
      </c>
      <c r="M460" s="35"/>
      <c r="N460" s="35"/>
      <c r="O460" s="36"/>
      <c r="P460" s="37"/>
      <c r="Q460" s="37"/>
      <c r="R460" s="36"/>
    </row>
    <row r="461" spans="1:18">
      <c r="A461" s="34"/>
      <c r="B461" s="35"/>
      <c r="C461" s="36"/>
      <c r="D461" s="37"/>
      <c r="E461" s="37"/>
      <c r="F461" s="36"/>
      <c r="G461" s="130" t="str">
        <f t="shared" si="22"/>
        <v/>
      </c>
      <c r="H461" t="str">
        <f t="shared" si="23"/>
        <v/>
      </c>
      <c r="I461" t="e">
        <f t="array" ref="I461">IF(ROW(I456)&gt;COUNTA(H$6:H$505),"",INDEX(H:H,SMALL(IF(H$6:H$505&lt;&gt;"",ROW(H$6:H$505),""),ROW(I456))))</f>
        <v>#NUM!</v>
      </c>
      <c r="J461" t="str">
        <f t="shared" si="24"/>
        <v/>
      </c>
      <c r="M461" s="35"/>
      <c r="N461" s="35"/>
      <c r="O461" s="36"/>
      <c r="P461" s="37"/>
      <c r="Q461" s="37"/>
      <c r="R461" s="36"/>
    </row>
    <row r="462" spans="1:18">
      <c r="A462" s="34"/>
      <c r="B462" s="35"/>
      <c r="C462" s="36"/>
      <c r="D462" s="37"/>
      <c r="E462" s="37"/>
      <c r="F462" s="36"/>
      <c r="G462" s="130" t="str">
        <f t="shared" si="22"/>
        <v/>
      </c>
      <c r="H462" t="str">
        <f t="shared" si="23"/>
        <v/>
      </c>
      <c r="I462" t="e">
        <f t="array" ref="I462">IF(ROW(I457)&gt;COUNTA(H$6:H$505),"",INDEX(H:H,SMALL(IF(H$6:H$505&lt;&gt;"",ROW(H$6:H$505),""),ROW(I457))))</f>
        <v>#NUM!</v>
      </c>
      <c r="J462" t="str">
        <f t="shared" si="24"/>
        <v/>
      </c>
      <c r="M462" s="35"/>
      <c r="N462" s="35"/>
      <c r="O462" s="36"/>
      <c r="P462" s="37"/>
      <c r="Q462" s="37"/>
      <c r="R462" s="36"/>
    </row>
    <row r="463" spans="1:18">
      <c r="A463" s="34"/>
      <c r="B463" s="35"/>
      <c r="C463" s="36"/>
      <c r="D463" s="37"/>
      <c r="E463" s="37"/>
      <c r="F463" s="36"/>
      <c r="G463" s="130" t="str">
        <f t="shared" si="22"/>
        <v/>
      </c>
      <c r="H463" t="str">
        <f t="shared" si="23"/>
        <v/>
      </c>
      <c r="I463" t="e">
        <f t="array" ref="I463">IF(ROW(I458)&gt;COUNTA(H$6:H$505),"",INDEX(H:H,SMALL(IF(H$6:H$505&lt;&gt;"",ROW(H$6:H$505),""),ROW(I458))))</f>
        <v>#NUM!</v>
      </c>
      <c r="J463" t="str">
        <f t="shared" si="24"/>
        <v/>
      </c>
      <c r="M463" s="35"/>
      <c r="N463" s="35"/>
      <c r="O463" s="36"/>
      <c r="P463" s="37"/>
      <c r="Q463" s="37"/>
      <c r="R463" s="36"/>
    </row>
    <row r="464" spans="1:18">
      <c r="A464" s="34"/>
      <c r="B464" s="35"/>
      <c r="C464" s="36"/>
      <c r="D464" s="37"/>
      <c r="E464" s="37"/>
      <c r="F464" s="36"/>
      <c r="G464" s="130" t="str">
        <f t="shared" si="22"/>
        <v/>
      </c>
      <c r="H464" t="str">
        <f t="shared" si="23"/>
        <v/>
      </c>
      <c r="I464" t="e">
        <f t="array" ref="I464">IF(ROW(I459)&gt;COUNTA(H$6:H$505),"",INDEX(H:H,SMALL(IF(H$6:H$505&lt;&gt;"",ROW(H$6:H$505),""),ROW(I459))))</f>
        <v>#NUM!</v>
      </c>
      <c r="J464" t="str">
        <f t="shared" si="24"/>
        <v/>
      </c>
      <c r="M464" s="35"/>
      <c r="N464" s="35"/>
      <c r="O464" s="36"/>
      <c r="P464" s="37"/>
      <c r="Q464" s="37"/>
      <c r="R464" s="36"/>
    </row>
    <row r="465" spans="1:18">
      <c r="A465" s="34"/>
      <c r="B465" s="35"/>
      <c r="C465" s="36"/>
      <c r="D465" s="37"/>
      <c r="E465" s="37"/>
      <c r="F465" s="36"/>
      <c r="G465" s="130" t="str">
        <f t="shared" si="22"/>
        <v/>
      </c>
      <c r="H465" t="str">
        <f t="shared" si="23"/>
        <v/>
      </c>
      <c r="I465" t="e">
        <f t="array" ref="I465">IF(ROW(I460)&gt;COUNTA(H$6:H$505),"",INDEX(H:H,SMALL(IF(H$6:H$505&lt;&gt;"",ROW(H$6:H$505),""),ROW(I460))))</f>
        <v>#NUM!</v>
      </c>
      <c r="J465" t="str">
        <f t="shared" si="24"/>
        <v/>
      </c>
      <c r="M465" s="35"/>
      <c r="N465" s="35"/>
      <c r="O465" s="36"/>
      <c r="P465" s="37"/>
      <c r="Q465" s="37"/>
      <c r="R465" s="36"/>
    </row>
    <row r="466" spans="1:18">
      <c r="A466" s="34"/>
      <c r="B466" s="35"/>
      <c r="C466" s="36"/>
      <c r="D466" s="37"/>
      <c r="E466" s="37"/>
      <c r="F466" s="36"/>
      <c r="G466" s="130" t="str">
        <f t="shared" si="22"/>
        <v/>
      </c>
      <c r="H466" t="str">
        <f t="shared" si="23"/>
        <v/>
      </c>
      <c r="I466" t="e">
        <f t="array" ref="I466">IF(ROW(I461)&gt;COUNTA(H$6:H$505),"",INDEX(H:H,SMALL(IF(H$6:H$505&lt;&gt;"",ROW(H$6:H$505),""),ROW(I461))))</f>
        <v>#NUM!</v>
      </c>
      <c r="J466" t="str">
        <f t="shared" si="24"/>
        <v/>
      </c>
      <c r="M466" s="35"/>
      <c r="N466" s="35"/>
      <c r="O466" s="36"/>
      <c r="P466" s="37"/>
      <c r="Q466" s="37"/>
      <c r="R466" s="36"/>
    </row>
    <row r="467" spans="1:18">
      <c r="A467" s="34"/>
      <c r="B467" s="35"/>
      <c r="C467" s="36"/>
      <c r="D467" s="37"/>
      <c r="E467" s="37"/>
      <c r="F467" s="36"/>
      <c r="G467" s="130" t="str">
        <f t="shared" si="22"/>
        <v/>
      </c>
      <c r="H467" t="str">
        <f t="shared" si="23"/>
        <v/>
      </c>
      <c r="I467" t="e">
        <f t="array" ref="I467">IF(ROW(I462)&gt;COUNTA(H$6:H$505),"",INDEX(H:H,SMALL(IF(H$6:H$505&lt;&gt;"",ROW(H$6:H$505),""),ROW(I462))))</f>
        <v>#NUM!</v>
      </c>
      <c r="J467" t="str">
        <f t="shared" si="24"/>
        <v/>
      </c>
      <c r="M467" s="35"/>
      <c r="N467" s="35"/>
      <c r="O467" s="36"/>
      <c r="P467" s="37"/>
      <c r="Q467" s="37"/>
      <c r="R467" s="36"/>
    </row>
    <row r="468" spans="1:18">
      <c r="A468" s="34"/>
      <c r="B468" s="35"/>
      <c r="C468" s="36"/>
      <c r="D468" s="37"/>
      <c r="E468" s="37"/>
      <c r="F468" s="36"/>
      <c r="G468" s="130" t="str">
        <f t="shared" si="22"/>
        <v/>
      </c>
      <c r="H468" t="str">
        <f t="shared" si="23"/>
        <v/>
      </c>
      <c r="I468" t="e">
        <f t="array" ref="I468">IF(ROW(I463)&gt;COUNTA(H$6:H$505),"",INDEX(H:H,SMALL(IF(H$6:H$505&lt;&gt;"",ROW(H$6:H$505),""),ROW(I463))))</f>
        <v>#NUM!</v>
      </c>
      <c r="J468" t="str">
        <f t="shared" si="24"/>
        <v/>
      </c>
      <c r="M468" s="35"/>
      <c r="N468" s="35"/>
      <c r="O468" s="36"/>
      <c r="P468" s="37"/>
      <c r="Q468" s="37"/>
      <c r="R468" s="36"/>
    </row>
    <row r="469" spans="1:18">
      <c r="A469" s="34"/>
      <c r="B469" s="35"/>
      <c r="C469" s="36"/>
      <c r="D469" s="37"/>
      <c r="E469" s="37"/>
      <c r="F469" s="36"/>
      <c r="G469" s="130" t="str">
        <f t="shared" si="22"/>
        <v/>
      </c>
      <c r="H469" t="str">
        <f t="shared" si="23"/>
        <v/>
      </c>
      <c r="I469" t="e">
        <f t="array" ref="I469">IF(ROW(I464)&gt;COUNTA(H$6:H$505),"",INDEX(H:H,SMALL(IF(H$6:H$505&lt;&gt;"",ROW(H$6:H$505),""),ROW(I464))))</f>
        <v>#NUM!</v>
      </c>
      <c r="J469" t="str">
        <f t="shared" si="24"/>
        <v/>
      </c>
      <c r="M469" s="35"/>
      <c r="N469" s="35"/>
      <c r="O469" s="36"/>
      <c r="P469" s="37"/>
      <c r="Q469" s="37"/>
      <c r="R469" s="36"/>
    </row>
    <row r="470" spans="1:18">
      <c r="A470" s="34"/>
      <c r="B470" s="35"/>
      <c r="C470" s="36"/>
      <c r="D470" s="37"/>
      <c r="E470" s="37"/>
      <c r="F470" s="36"/>
      <c r="G470" s="130" t="str">
        <f t="shared" si="22"/>
        <v/>
      </c>
      <c r="H470" t="str">
        <f t="shared" si="23"/>
        <v/>
      </c>
      <c r="I470" t="e">
        <f t="array" ref="I470">IF(ROW(I465)&gt;COUNTA(H$6:H$505),"",INDEX(H:H,SMALL(IF(H$6:H$505&lt;&gt;"",ROW(H$6:H$505),""),ROW(I465))))</f>
        <v>#NUM!</v>
      </c>
      <c r="J470" t="str">
        <f t="shared" si="24"/>
        <v/>
      </c>
      <c r="M470" s="35"/>
      <c r="N470" s="35"/>
      <c r="O470" s="36"/>
      <c r="P470" s="37"/>
      <c r="Q470" s="37"/>
      <c r="R470" s="36"/>
    </row>
    <row r="471" spans="1:18">
      <c r="A471" s="34"/>
      <c r="B471" s="35"/>
      <c r="C471" s="36"/>
      <c r="D471" s="37"/>
      <c r="E471" s="37"/>
      <c r="F471" s="36"/>
      <c r="G471" s="130" t="str">
        <f t="shared" si="22"/>
        <v/>
      </c>
      <c r="H471" t="str">
        <f t="shared" si="23"/>
        <v/>
      </c>
      <c r="I471" t="e">
        <f t="array" ref="I471">IF(ROW(I466)&gt;COUNTA(H$6:H$505),"",INDEX(H:H,SMALL(IF(H$6:H$505&lt;&gt;"",ROW(H$6:H$505),""),ROW(I466))))</f>
        <v>#NUM!</v>
      </c>
      <c r="J471" t="str">
        <f t="shared" si="24"/>
        <v/>
      </c>
      <c r="M471" s="35"/>
      <c r="N471" s="35"/>
      <c r="O471" s="36"/>
      <c r="P471" s="37"/>
      <c r="Q471" s="37"/>
      <c r="R471" s="36"/>
    </row>
    <row r="472" spans="1:18">
      <c r="A472" s="34"/>
      <c r="B472" s="35"/>
      <c r="C472" s="36"/>
      <c r="D472" s="37"/>
      <c r="E472" s="37"/>
      <c r="F472" s="36"/>
      <c r="G472" s="130" t="str">
        <f t="shared" si="22"/>
        <v/>
      </c>
      <c r="H472" t="str">
        <f t="shared" si="23"/>
        <v/>
      </c>
      <c r="I472" t="e">
        <f t="array" ref="I472">IF(ROW(I467)&gt;COUNTA(H$6:H$505),"",INDEX(H:H,SMALL(IF(H$6:H$505&lt;&gt;"",ROW(H$6:H$505),""),ROW(I467))))</f>
        <v>#NUM!</v>
      </c>
      <c r="J472" t="str">
        <f t="shared" si="24"/>
        <v/>
      </c>
      <c r="M472" s="35"/>
      <c r="N472" s="35"/>
      <c r="O472" s="36"/>
      <c r="P472" s="37"/>
      <c r="Q472" s="37"/>
      <c r="R472" s="36"/>
    </row>
    <row r="473" spans="1:18">
      <c r="A473" s="34"/>
      <c r="B473" s="35"/>
      <c r="C473" s="36"/>
      <c r="D473" s="37"/>
      <c r="E473" s="37"/>
      <c r="F473" s="36"/>
      <c r="G473" s="130" t="str">
        <f t="shared" si="22"/>
        <v/>
      </c>
      <c r="H473" t="str">
        <f t="shared" si="23"/>
        <v/>
      </c>
      <c r="I473" t="e">
        <f t="array" ref="I473">IF(ROW(I468)&gt;COUNTA(H$6:H$505),"",INDEX(H:H,SMALL(IF(H$6:H$505&lt;&gt;"",ROW(H$6:H$505),""),ROW(I468))))</f>
        <v>#NUM!</v>
      </c>
      <c r="J473" t="str">
        <f t="shared" si="24"/>
        <v/>
      </c>
      <c r="M473" s="35"/>
      <c r="N473" s="35"/>
      <c r="O473" s="36"/>
      <c r="P473" s="37"/>
      <c r="Q473" s="37"/>
      <c r="R473" s="36"/>
    </row>
    <row r="474" spans="1:18">
      <c r="A474" s="34"/>
      <c r="B474" s="35"/>
      <c r="C474" s="36"/>
      <c r="D474" s="37"/>
      <c r="E474" s="37"/>
      <c r="F474" s="36"/>
      <c r="G474" s="130" t="str">
        <f t="shared" si="22"/>
        <v/>
      </c>
      <c r="H474" t="str">
        <f t="shared" si="23"/>
        <v/>
      </c>
      <c r="I474" t="e">
        <f t="array" ref="I474">IF(ROW(I469)&gt;COUNTA(H$6:H$505),"",INDEX(H:H,SMALL(IF(H$6:H$505&lt;&gt;"",ROW(H$6:H$505),""),ROW(I469))))</f>
        <v>#NUM!</v>
      </c>
      <c r="J474" t="str">
        <f t="shared" si="24"/>
        <v/>
      </c>
      <c r="M474" s="35"/>
      <c r="N474" s="35"/>
      <c r="O474" s="36"/>
      <c r="P474" s="37"/>
      <c r="Q474" s="37"/>
      <c r="R474" s="36"/>
    </row>
    <row r="475" spans="1:18">
      <c r="A475" s="34"/>
      <c r="B475" s="35"/>
      <c r="C475" s="36"/>
      <c r="D475" s="37"/>
      <c r="E475" s="37"/>
      <c r="F475" s="36"/>
      <c r="G475" s="130" t="str">
        <f t="shared" si="22"/>
        <v/>
      </c>
      <c r="H475" t="str">
        <f t="shared" si="23"/>
        <v/>
      </c>
      <c r="I475" t="e">
        <f t="array" ref="I475">IF(ROW(I470)&gt;COUNTA(H$6:H$505),"",INDEX(H:H,SMALL(IF(H$6:H$505&lt;&gt;"",ROW(H$6:H$505),""),ROW(I470))))</f>
        <v>#NUM!</v>
      </c>
      <c r="J475" t="str">
        <f t="shared" si="24"/>
        <v/>
      </c>
      <c r="M475" s="35"/>
      <c r="N475" s="35"/>
      <c r="O475" s="36"/>
      <c r="P475" s="37"/>
      <c r="Q475" s="37"/>
      <c r="R475" s="36"/>
    </row>
    <row r="476" spans="1:18">
      <c r="A476" s="34"/>
      <c r="B476" s="35"/>
      <c r="C476" s="36"/>
      <c r="D476" s="37"/>
      <c r="E476" s="37"/>
      <c r="F476" s="36"/>
      <c r="G476" s="130" t="str">
        <f t="shared" si="22"/>
        <v/>
      </c>
      <c r="H476" t="str">
        <f t="shared" si="23"/>
        <v/>
      </c>
      <c r="I476" t="e">
        <f t="array" ref="I476">IF(ROW(I471)&gt;COUNTA(H$6:H$505),"",INDEX(H:H,SMALL(IF(H$6:H$505&lt;&gt;"",ROW(H$6:H$505),""),ROW(I471))))</f>
        <v>#NUM!</v>
      </c>
      <c r="J476" t="str">
        <f t="shared" si="24"/>
        <v/>
      </c>
      <c r="M476" s="35"/>
      <c r="N476" s="35"/>
      <c r="O476" s="36"/>
      <c r="P476" s="37"/>
      <c r="Q476" s="37"/>
      <c r="R476" s="36"/>
    </row>
    <row r="477" spans="1:18">
      <c r="A477" s="34"/>
      <c r="B477" s="35"/>
      <c r="C477" s="36"/>
      <c r="D477" s="37"/>
      <c r="E477" s="37"/>
      <c r="F477" s="36"/>
      <c r="G477" s="130" t="str">
        <f t="shared" si="22"/>
        <v/>
      </c>
      <c r="H477" t="str">
        <f t="shared" si="23"/>
        <v/>
      </c>
      <c r="I477" t="e">
        <f t="array" ref="I477">IF(ROW(I472)&gt;COUNTA(H$6:H$505),"",INDEX(H:H,SMALL(IF(H$6:H$505&lt;&gt;"",ROW(H$6:H$505),""),ROW(I472))))</f>
        <v>#NUM!</v>
      </c>
      <c r="J477" t="str">
        <f t="shared" si="24"/>
        <v/>
      </c>
      <c r="M477" s="35"/>
      <c r="N477" s="35"/>
      <c r="O477" s="36"/>
      <c r="P477" s="37"/>
      <c r="Q477" s="37"/>
      <c r="R477" s="36"/>
    </row>
    <row r="478" spans="1:18">
      <c r="A478" s="34"/>
      <c r="B478" s="35"/>
      <c r="C478" s="36"/>
      <c r="D478" s="37"/>
      <c r="E478" s="37"/>
      <c r="F478" s="36"/>
      <c r="G478" s="130" t="str">
        <f t="shared" si="22"/>
        <v/>
      </c>
      <c r="H478" t="str">
        <f t="shared" si="23"/>
        <v/>
      </c>
      <c r="I478" t="e">
        <f t="array" ref="I478">IF(ROW(I473)&gt;COUNTA(H$6:H$505),"",INDEX(H:H,SMALL(IF(H$6:H$505&lt;&gt;"",ROW(H$6:H$505),""),ROW(I473))))</f>
        <v>#NUM!</v>
      </c>
      <c r="J478" t="str">
        <f t="shared" si="24"/>
        <v/>
      </c>
      <c r="M478" s="35"/>
      <c r="N478" s="35"/>
      <c r="O478" s="36"/>
      <c r="P478" s="37"/>
      <c r="Q478" s="37"/>
      <c r="R478" s="36"/>
    </row>
    <row r="479" spans="1:18">
      <c r="A479" s="34"/>
      <c r="B479" s="35"/>
      <c r="C479" s="36"/>
      <c r="D479" s="37"/>
      <c r="E479" s="37"/>
      <c r="F479" s="36"/>
      <c r="G479" s="130" t="str">
        <f t="shared" si="22"/>
        <v/>
      </c>
      <c r="H479" t="str">
        <f t="shared" si="23"/>
        <v/>
      </c>
      <c r="I479" t="e">
        <f t="array" ref="I479">IF(ROW(I474)&gt;COUNTA(H$6:H$505),"",INDEX(H:H,SMALL(IF(H$6:H$505&lt;&gt;"",ROW(H$6:H$505),""),ROW(I474))))</f>
        <v>#NUM!</v>
      </c>
      <c r="J479" t="str">
        <f t="shared" si="24"/>
        <v/>
      </c>
      <c r="M479" s="35"/>
      <c r="N479" s="35"/>
      <c r="O479" s="36"/>
      <c r="P479" s="37"/>
      <c r="Q479" s="37"/>
      <c r="R479" s="36"/>
    </row>
    <row r="480" spans="1:18">
      <c r="A480" s="34"/>
      <c r="B480" s="35"/>
      <c r="C480" s="36"/>
      <c r="D480" s="37"/>
      <c r="E480" s="37"/>
      <c r="F480" s="36"/>
      <c r="G480" s="130" t="str">
        <f t="shared" si="22"/>
        <v/>
      </c>
      <c r="H480" t="str">
        <f t="shared" si="23"/>
        <v/>
      </c>
      <c r="I480" t="e">
        <f t="array" ref="I480">IF(ROW(I475)&gt;COUNTA(H$6:H$505),"",INDEX(H:H,SMALL(IF(H$6:H$505&lt;&gt;"",ROW(H$6:H$505),""),ROW(I475))))</f>
        <v>#NUM!</v>
      </c>
      <c r="J480" t="str">
        <f t="shared" si="24"/>
        <v/>
      </c>
      <c r="M480" s="35"/>
      <c r="N480" s="35"/>
      <c r="O480" s="36"/>
      <c r="P480" s="37"/>
      <c r="Q480" s="37"/>
      <c r="R480" s="36"/>
    </row>
    <row r="481" spans="1:18">
      <c r="A481" s="34"/>
      <c r="B481" s="35"/>
      <c r="C481" s="36"/>
      <c r="D481" s="37"/>
      <c r="E481" s="37"/>
      <c r="F481" s="36"/>
      <c r="G481" s="130" t="str">
        <f t="shared" si="22"/>
        <v/>
      </c>
      <c r="H481" t="str">
        <f t="shared" si="23"/>
        <v/>
      </c>
      <c r="I481" t="e">
        <f t="array" ref="I481">IF(ROW(I476)&gt;COUNTA(H$6:H$505),"",INDEX(H:H,SMALL(IF(H$6:H$505&lt;&gt;"",ROW(H$6:H$505),""),ROW(I476))))</f>
        <v>#NUM!</v>
      </c>
      <c r="J481" t="str">
        <f t="shared" si="24"/>
        <v/>
      </c>
      <c r="M481" s="35"/>
      <c r="N481" s="35"/>
      <c r="O481" s="36"/>
      <c r="P481" s="37"/>
      <c r="Q481" s="37"/>
      <c r="R481" s="36"/>
    </row>
    <row r="482" spans="1:18">
      <c r="A482" s="34"/>
      <c r="B482" s="35"/>
      <c r="C482" s="36"/>
      <c r="D482" s="37"/>
      <c r="E482" s="37"/>
      <c r="F482" s="36"/>
      <c r="G482" s="130" t="str">
        <f t="shared" si="22"/>
        <v/>
      </c>
      <c r="H482" t="str">
        <f t="shared" si="23"/>
        <v/>
      </c>
      <c r="I482" t="e">
        <f t="array" ref="I482">IF(ROW(I477)&gt;COUNTA(H$6:H$505),"",INDEX(H:H,SMALL(IF(H$6:H$505&lt;&gt;"",ROW(H$6:H$505),""),ROW(I477))))</f>
        <v>#NUM!</v>
      </c>
      <c r="J482" t="str">
        <f t="shared" si="24"/>
        <v/>
      </c>
      <c r="M482" s="35"/>
      <c r="N482" s="35"/>
      <c r="O482" s="36"/>
      <c r="P482" s="37"/>
      <c r="Q482" s="37"/>
      <c r="R482" s="36"/>
    </row>
    <row r="483" spans="1:18">
      <c r="A483" s="34"/>
      <c r="B483" s="35"/>
      <c r="C483" s="36"/>
      <c r="D483" s="37"/>
      <c r="E483" s="37"/>
      <c r="F483" s="36"/>
      <c r="G483" s="130" t="str">
        <f t="shared" si="22"/>
        <v/>
      </c>
      <c r="H483" t="str">
        <f t="shared" si="23"/>
        <v/>
      </c>
      <c r="I483" t="e">
        <f t="array" ref="I483">IF(ROW(I478)&gt;COUNTA(H$6:H$505),"",INDEX(H:H,SMALL(IF(H$6:H$505&lt;&gt;"",ROW(H$6:H$505),""),ROW(I478))))</f>
        <v>#NUM!</v>
      </c>
      <c r="J483" t="str">
        <f t="shared" si="24"/>
        <v/>
      </c>
      <c r="M483" s="35"/>
      <c r="N483" s="35"/>
      <c r="O483" s="36"/>
      <c r="P483" s="37"/>
      <c r="Q483" s="37"/>
      <c r="R483" s="36"/>
    </row>
    <row r="484" spans="1:18">
      <c r="A484" s="34"/>
      <c r="B484" s="35"/>
      <c r="C484" s="36"/>
      <c r="D484" s="37"/>
      <c r="E484" s="37"/>
      <c r="F484" s="36"/>
      <c r="G484" s="130" t="str">
        <f t="shared" si="22"/>
        <v/>
      </c>
      <c r="H484" t="str">
        <f t="shared" si="23"/>
        <v/>
      </c>
      <c r="I484" t="e">
        <f t="array" ref="I484">IF(ROW(I479)&gt;COUNTA(H$6:H$505),"",INDEX(H:H,SMALL(IF(H$6:H$505&lt;&gt;"",ROW(H$6:H$505),""),ROW(I479))))</f>
        <v>#NUM!</v>
      </c>
      <c r="J484" t="str">
        <f t="shared" si="24"/>
        <v/>
      </c>
      <c r="M484" s="35"/>
      <c r="N484" s="35"/>
      <c r="O484" s="36"/>
      <c r="P484" s="37"/>
      <c r="Q484" s="37"/>
      <c r="R484" s="36"/>
    </row>
    <row r="485" spans="1:18">
      <c r="A485" s="34"/>
      <c r="B485" s="35"/>
      <c r="C485" s="36"/>
      <c r="D485" s="37"/>
      <c r="E485" s="37"/>
      <c r="F485" s="36"/>
      <c r="G485" s="130" t="str">
        <f t="shared" si="22"/>
        <v/>
      </c>
      <c r="H485" t="str">
        <f t="shared" si="23"/>
        <v/>
      </c>
      <c r="I485" t="e">
        <f t="array" ref="I485">IF(ROW(I480)&gt;COUNTA(H$6:H$505),"",INDEX(H:H,SMALL(IF(H$6:H$505&lt;&gt;"",ROW(H$6:H$505),""),ROW(I480))))</f>
        <v>#NUM!</v>
      </c>
      <c r="J485" t="str">
        <f t="shared" si="24"/>
        <v/>
      </c>
      <c r="M485" s="35"/>
      <c r="N485" s="35"/>
      <c r="O485" s="36"/>
      <c r="P485" s="37"/>
      <c r="Q485" s="37"/>
      <c r="R485" s="36"/>
    </row>
    <row r="486" spans="1:18">
      <c r="A486" s="34"/>
      <c r="B486" s="35"/>
      <c r="C486" s="36"/>
      <c r="D486" s="37"/>
      <c r="E486" s="37"/>
      <c r="F486" s="36"/>
      <c r="G486" s="130" t="str">
        <f t="shared" si="22"/>
        <v/>
      </c>
      <c r="H486" t="str">
        <f t="shared" si="23"/>
        <v/>
      </c>
      <c r="I486" t="e">
        <f t="array" ref="I486">IF(ROW(I481)&gt;COUNTA(H$6:H$505),"",INDEX(H:H,SMALL(IF(H$6:H$505&lt;&gt;"",ROW(H$6:H$505),""),ROW(I481))))</f>
        <v>#NUM!</v>
      </c>
      <c r="J486" t="str">
        <f t="shared" si="24"/>
        <v/>
      </c>
      <c r="M486" s="35"/>
      <c r="N486" s="35"/>
      <c r="O486" s="36"/>
      <c r="P486" s="37"/>
      <c r="Q486" s="37"/>
      <c r="R486" s="36"/>
    </row>
    <row r="487" spans="1:18">
      <c r="A487" s="34"/>
      <c r="B487" s="35"/>
      <c r="C487" s="36"/>
      <c r="D487" s="37"/>
      <c r="E487" s="37"/>
      <c r="F487" s="36"/>
      <c r="G487" s="130" t="str">
        <f t="shared" si="22"/>
        <v/>
      </c>
      <c r="H487" t="str">
        <f t="shared" si="23"/>
        <v/>
      </c>
      <c r="I487" t="e">
        <f t="array" ref="I487">IF(ROW(I482)&gt;COUNTA(H$6:H$505),"",INDEX(H:H,SMALL(IF(H$6:H$505&lt;&gt;"",ROW(H$6:H$505),""),ROW(I482))))</f>
        <v>#NUM!</v>
      </c>
      <c r="J487" t="str">
        <f t="shared" si="24"/>
        <v/>
      </c>
      <c r="M487" s="35"/>
      <c r="N487" s="35"/>
      <c r="O487" s="36"/>
      <c r="P487" s="37"/>
      <c r="Q487" s="37"/>
      <c r="R487" s="36"/>
    </row>
    <row r="488" spans="1:18">
      <c r="A488" s="34"/>
      <c r="B488" s="35"/>
      <c r="C488" s="36"/>
      <c r="D488" s="37"/>
      <c r="E488" s="37"/>
      <c r="F488" s="36"/>
      <c r="G488" s="130" t="str">
        <f t="shared" si="22"/>
        <v/>
      </c>
      <c r="H488" t="str">
        <f t="shared" si="23"/>
        <v/>
      </c>
      <c r="I488" t="e">
        <f t="array" ref="I488">IF(ROW(I483)&gt;COUNTA(H$6:H$505),"",INDEX(H:H,SMALL(IF(H$6:H$505&lt;&gt;"",ROW(H$6:H$505),""),ROW(I483))))</f>
        <v>#NUM!</v>
      </c>
      <c r="J488" t="str">
        <f t="shared" si="24"/>
        <v/>
      </c>
      <c r="M488" s="35"/>
      <c r="N488" s="35"/>
      <c r="O488" s="36"/>
      <c r="P488" s="37"/>
      <c r="Q488" s="37"/>
      <c r="R488" s="36"/>
    </row>
    <row r="489" spans="1:18">
      <c r="A489" s="34"/>
      <c r="B489" s="35"/>
      <c r="C489" s="36"/>
      <c r="D489" s="37"/>
      <c r="E489" s="37"/>
      <c r="F489" s="36"/>
      <c r="G489" s="130" t="str">
        <f t="shared" si="22"/>
        <v/>
      </c>
      <c r="H489" t="str">
        <f t="shared" si="23"/>
        <v/>
      </c>
      <c r="I489" t="e">
        <f t="array" ref="I489">IF(ROW(I484)&gt;COUNTA(H$6:H$505),"",INDEX(H:H,SMALL(IF(H$6:H$505&lt;&gt;"",ROW(H$6:H$505),""),ROW(I484))))</f>
        <v>#NUM!</v>
      </c>
      <c r="J489" t="str">
        <f t="shared" si="24"/>
        <v/>
      </c>
      <c r="M489" s="35"/>
      <c r="N489" s="35"/>
      <c r="O489" s="36"/>
      <c r="P489" s="37"/>
      <c r="Q489" s="37"/>
      <c r="R489" s="36"/>
    </row>
    <row r="490" spans="1:18">
      <c r="A490" s="34"/>
      <c r="B490" s="35"/>
      <c r="C490" s="36"/>
      <c r="D490" s="37"/>
      <c r="E490" s="37"/>
      <c r="F490" s="36"/>
      <c r="G490" s="130" t="str">
        <f t="shared" si="22"/>
        <v/>
      </c>
      <c r="H490" t="str">
        <f t="shared" si="23"/>
        <v/>
      </c>
      <c r="I490" t="e">
        <f t="array" ref="I490">IF(ROW(I485)&gt;COUNTA(H$6:H$505),"",INDEX(H:H,SMALL(IF(H$6:H$505&lt;&gt;"",ROW(H$6:H$505),""),ROW(I485))))</f>
        <v>#NUM!</v>
      </c>
      <c r="J490" t="str">
        <f t="shared" si="24"/>
        <v/>
      </c>
      <c r="M490" s="35"/>
      <c r="N490" s="35"/>
      <c r="O490" s="36"/>
      <c r="P490" s="37"/>
      <c r="Q490" s="37"/>
      <c r="R490" s="36"/>
    </row>
    <row r="491" spans="1:18">
      <c r="A491" s="34"/>
      <c r="B491" s="35"/>
      <c r="C491" s="36"/>
      <c r="D491" s="37"/>
      <c r="E491" s="37"/>
      <c r="F491" s="36"/>
      <c r="G491" s="130" t="str">
        <f t="shared" si="22"/>
        <v/>
      </c>
      <c r="H491" t="str">
        <f t="shared" si="23"/>
        <v/>
      </c>
      <c r="I491" t="e">
        <f t="array" ref="I491">IF(ROW(I486)&gt;COUNTA(H$6:H$505),"",INDEX(H:H,SMALL(IF(H$6:H$505&lt;&gt;"",ROW(H$6:H$505),""),ROW(I486))))</f>
        <v>#NUM!</v>
      </c>
      <c r="J491" t="str">
        <f t="shared" si="24"/>
        <v/>
      </c>
      <c r="M491" s="35"/>
      <c r="N491" s="35"/>
      <c r="O491" s="36"/>
      <c r="P491" s="37"/>
      <c r="Q491" s="37"/>
      <c r="R491" s="36"/>
    </row>
    <row r="492" spans="1:18">
      <c r="A492" s="34"/>
      <c r="B492" s="35"/>
      <c r="C492" s="36"/>
      <c r="D492" s="37"/>
      <c r="E492" s="37"/>
      <c r="F492" s="36"/>
      <c r="G492" s="130" t="str">
        <f t="shared" si="22"/>
        <v/>
      </c>
      <c r="H492" t="str">
        <f t="shared" si="23"/>
        <v/>
      </c>
      <c r="I492" t="e">
        <f t="array" ref="I492">IF(ROW(I487)&gt;COUNTA(H$6:H$505),"",INDEX(H:H,SMALL(IF(H$6:H$505&lt;&gt;"",ROW(H$6:H$505),""),ROW(I487))))</f>
        <v>#NUM!</v>
      </c>
      <c r="J492" t="str">
        <f t="shared" si="24"/>
        <v/>
      </c>
      <c r="M492" s="35"/>
      <c r="N492" s="35"/>
      <c r="O492" s="36"/>
      <c r="P492" s="37"/>
      <c r="Q492" s="37"/>
      <c r="R492" s="36"/>
    </row>
    <row r="493" spans="1:18">
      <c r="A493" s="34"/>
      <c r="B493" s="35"/>
      <c r="C493" s="36"/>
      <c r="D493" s="37"/>
      <c r="E493" s="37"/>
      <c r="F493" s="36"/>
      <c r="G493" s="130" t="str">
        <f t="shared" si="22"/>
        <v/>
      </c>
      <c r="H493" t="str">
        <f t="shared" si="23"/>
        <v/>
      </c>
      <c r="I493" t="e">
        <f t="array" ref="I493">IF(ROW(I488)&gt;COUNTA(H$6:H$505),"",INDEX(H:H,SMALL(IF(H$6:H$505&lt;&gt;"",ROW(H$6:H$505),""),ROW(I488))))</f>
        <v>#NUM!</v>
      </c>
      <c r="J493" t="str">
        <f t="shared" si="24"/>
        <v/>
      </c>
      <c r="M493" s="35"/>
      <c r="N493" s="35"/>
      <c r="O493" s="36"/>
      <c r="P493" s="37"/>
      <c r="Q493" s="37"/>
      <c r="R493" s="36"/>
    </row>
    <row r="494" spans="1:18">
      <c r="A494" s="34"/>
      <c r="B494" s="35"/>
      <c r="C494" s="36"/>
      <c r="D494" s="37"/>
      <c r="E494" s="37"/>
      <c r="F494" s="36"/>
      <c r="G494" s="130" t="str">
        <f t="shared" si="22"/>
        <v/>
      </c>
      <c r="H494" t="str">
        <f t="shared" si="23"/>
        <v/>
      </c>
      <c r="I494" t="e">
        <f t="array" ref="I494">IF(ROW(I489)&gt;COUNTA(H$6:H$505),"",INDEX(H:H,SMALL(IF(H$6:H$505&lt;&gt;"",ROW(H$6:H$505),""),ROW(I489))))</f>
        <v>#NUM!</v>
      </c>
      <c r="J494" t="str">
        <f t="shared" si="24"/>
        <v/>
      </c>
      <c r="M494" s="35"/>
      <c r="N494" s="35"/>
      <c r="O494" s="36"/>
      <c r="P494" s="37"/>
      <c r="Q494" s="37"/>
      <c r="R494" s="36"/>
    </row>
    <row r="495" spans="1:18">
      <c r="A495" s="34"/>
      <c r="B495" s="35"/>
      <c r="C495" s="36"/>
      <c r="D495" s="37"/>
      <c r="E495" s="37"/>
      <c r="F495" s="36"/>
      <c r="G495" s="130" t="str">
        <f t="shared" si="22"/>
        <v/>
      </c>
      <c r="H495" t="str">
        <f t="shared" si="23"/>
        <v/>
      </c>
      <c r="I495" t="e">
        <f t="array" ref="I495">IF(ROW(I490)&gt;COUNTA(H$6:H$505),"",INDEX(H:H,SMALL(IF(H$6:H$505&lt;&gt;"",ROW(H$6:H$505),""),ROW(I490))))</f>
        <v>#NUM!</v>
      </c>
      <c r="J495" t="str">
        <f t="shared" si="24"/>
        <v/>
      </c>
      <c r="M495" s="35"/>
      <c r="N495" s="35"/>
      <c r="O495" s="36"/>
      <c r="P495" s="37"/>
      <c r="Q495" s="37"/>
      <c r="R495" s="36"/>
    </row>
    <row r="496" spans="1:18">
      <c r="A496" s="34"/>
      <c r="B496" s="35"/>
      <c r="C496" s="36"/>
      <c r="D496" s="37"/>
      <c r="E496" s="37"/>
      <c r="F496" s="36"/>
      <c r="G496" s="130" t="str">
        <f t="shared" si="22"/>
        <v/>
      </c>
      <c r="H496" t="str">
        <f t="shared" si="23"/>
        <v/>
      </c>
      <c r="I496" t="e">
        <f t="array" ref="I496">IF(ROW(I491)&gt;COUNTA(H$6:H$505),"",INDEX(H:H,SMALL(IF(H$6:H$505&lt;&gt;"",ROW(H$6:H$505),""),ROW(I491))))</f>
        <v>#NUM!</v>
      </c>
      <c r="J496" t="str">
        <f t="shared" si="24"/>
        <v/>
      </c>
      <c r="M496" s="35"/>
      <c r="N496" s="35"/>
      <c r="O496" s="36"/>
      <c r="P496" s="37"/>
      <c r="Q496" s="37"/>
      <c r="R496" s="36"/>
    </row>
    <row r="497" spans="1:18">
      <c r="A497" s="34"/>
      <c r="B497" s="35"/>
      <c r="C497" s="36"/>
      <c r="D497" s="37"/>
      <c r="E497" s="37"/>
      <c r="F497" s="36"/>
      <c r="G497" s="130" t="str">
        <f t="shared" si="22"/>
        <v/>
      </c>
      <c r="H497" t="str">
        <f t="shared" si="23"/>
        <v/>
      </c>
      <c r="I497" t="e">
        <f t="array" ref="I497">IF(ROW(I492)&gt;COUNTA(H$6:H$505),"",INDEX(H:H,SMALL(IF(H$6:H$505&lt;&gt;"",ROW(H$6:H$505),""),ROW(I492))))</f>
        <v>#NUM!</v>
      </c>
      <c r="J497" t="str">
        <f t="shared" si="24"/>
        <v/>
      </c>
      <c r="M497" s="35"/>
      <c r="N497" s="35"/>
      <c r="O497" s="36"/>
      <c r="P497" s="37"/>
      <c r="Q497" s="37"/>
      <c r="R497" s="36"/>
    </row>
    <row r="498" spans="1:18">
      <c r="A498" s="34"/>
      <c r="B498" s="35"/>
      <c r="C498" s="36"/>
      <c r="D498" s="37"/>
      <c r="E498" s="37"/>
      <c r="F498" s="36"/>
      <c r="G498" s="130" t="str">
        <f t="shared" si="22"/>
        <v/>
      </c>
      <c r="H498" t="str">
        <f t="shared" si="23"/>
        <v/>
      </c>
      <c r="I498" t="e">
        <f t="array" ref="I498">IF(ROW(I493)&gt;COUNTA(H$6:H$505),"",INDEX(H:H,SMALL(IF(H$6:H$505&lt;&gt;"",ROW(H$6:H$505),""),ROW(I493))))</f>
        <v>#NUM!</v>
      </c>
      <c r="J498" t="str">
        <f t="shared" si="24"/>
        <v/>
      </c>
      <c r="M498" s="35"/>
      <c r="N498" s="35"/>
      <c r="O498" s="36"/>
      <c r="P498" s="37"/>
      <c r="Q498" s="37"/>
      <c r="R498" s="36"/>
    </row>
    <row r="499" spans="1:18">
      <c r="A499" s="34"/>
      <c r="B499" s="35"/>
      <c r="C499" s="36"/>
      <c r="D499" s="37"/>
      <c r="E499" s="37"/>
      <c r="F499" s="36"/>
      <c r="G499" s="130" t="str">
        <f t="shared" si="22"/>
        <v/>
      </c>
      <c r="H499" t="str">
        <f t="shared" si="23"/>
        <v/>
      </c>
      <c r="I499" t="e">
        <f t="array" ref="I499">IF(ROW(I494)&gt;COUNTA(H$6:H$505),"",INDEX(H:H,SMALL(IF(H$6:H$505&lt;&gt;"",ROW(H$6:H$505),""),ROW(I494))))</f>
        <v>#NUM!</v>
      </c>
      <c r="J499" t="str">
        <f t="shared" si="24"/>
        <v/>
      </c>
      <c r="M499" s="35"/>
      <c r="N499" s="35"/>
      <c r="O499" s="36"/>
      <c r="P499" s="37"/>
      <c r="Q499" s="37"/>
      <c r="R499" s="36"/>
    </row>
    <row r="500" spans="1:18">
      <c r="A500" s="34"/>
      <c r="B500" s="35"/>
      <c r="C500" s="36"/>
      <c r="D500" s="37"/>
      <c r="E500" s="37"/>
      <c r="F500" s="36"/>
      <c r="G500" s="130" t="str">
        <f t="shared" si="22"/>
        <v/>
      </c>
      <c r="H500" t="str">
        <f t="shared" si="23"/>
        <v/>
      </c>
      <c r="I500" t="e">
        <f t="array" ref="I500">IF(ROW(I495)&gt;COUNTA(H$6:H$505),"",INDEX(H:H,SMALL(IF(H$6:H$505&lt;&gt;"",ROW(H$6:H$505),""),ROW(I495))))</f>
        <v>#NUM!</v>
      </c>
      <c r="J500" t="str">
        <f t="shared" si="24"/>
        <v/>
      </c>
      <c r="M500" s="35"/>
      <c r="N500" s="35"/>
      <c r="O500" s="36"/>
      <c r="P500" s="37"/>
      <c r="Q500" s="37"/>
      <c r="R500" s="36"/>
    </row>
    <row r="501" spans="1:18">
      <c r="A501" s="39"/>
      <c r="B501" s="40"/>
      <c r="C501" s="41"/>
      <c r="D501" s="42"/>
      <c r="E501" s="42"/>
      <c r="F501" s="41"/>
      <c r="G501" s="130" t="str">
        <f t="shared" si="22"/>
        <v/>
      </c>
      <c r="H501" t="str">
        <f t="shared" si="23"/>
        <v/>
      </c>
      <c r="I501" t="e">
        <f t="array" ref="I501">IF(ROW(I496)&gt;COUNTA(H$6:H$505),"",INDEX(H:H,SMALL(IF(H$6:H$505&lt;&gt;"",ROW(H$6:H$505),""),ROW(I496))))</f>
        <v>#NUM!</v>
      </c>
      <c r="J501" t="str">
        <f t="shared" si="24"/>
        <v/>
      </c>
      <c r="K501" s="5"/>
      <c r="M501" s="35"/>
      <c r="N501" s="35"/>
      <c r="O501" s="36"/>
      <c r="P501" s="37"/>
      <c r="Q501" s="37"/>
      <c r="R501" s="36"/>
    </row>
    <row r="502" spans="1:18">
      <c r="A502" s="34"/>
      <c r="B502" s="35"/>
      <c r="C502" s="36"/>
      <c r="D502" s="37"/>
      <c r="E502" s="37"/>
      <c r="F502" s="36"/>
      <c r="G502" s="130" t="str">
        <f t="shared" si="22"/>
        <v/>
      </c>
      <c r="H502" t="str">
        <f t="shared" si="23"/>
        <v/>
      </c>
      <c r="I502" t="e">
        <f t="array" ref="I502">IF(ROW(I497)&gt;COUNTA(H$6:H$505),"",INDEX(H:H,SMALL(IF(H$6:H$505&lt;&gt;"",ROW(H$6:H$505),""),ROW(I497))))</f>
        <v>#NUM!</v>
      </c>
      <c r="J502" t="str">
        <f t="shared" si="24"/>
        <v/>
      </c>
      <c r="M502" s="35"/>
      <c r="N502" s="35"/>
      <c r="O502" s="36"/>
      <c r="P502" s="37"/>
      <c r="Q502" s="37"/>
      <c r="R502" s="36"/>
    </row>
    <row r="503" spans="1:18">
      <c r="A503" s="34"/>
      <c r="B503" s="35"/>
      <c r="C503" s="36"/>
      <c r="D503" s="37"/>
      <c r="E503" s="37"/>
      <c r="F503" s="36"/>
      <c r="G503" s="130" t="str">
        <f t="shared" si="22"/>
        <v/>
      </c>
      <c r="H503" t="str">
        <f t="shared" si="23"/>
        <v/>
      </c>
      <c r="I503" t="e">
        <f t="array" ref="I503">IF(ROW(I498)&gt;COUNTA(H$6:H$505),"",INDEX(H:H,SMALL(IF(H$6:H$505&lt;&gt;"",ROW(H$6:H$505),""),ROW(I498))))</f>
        <v>#NUM!</v>
      </c>
      <c r="J503" t="str">
        <f t="shared" si="24"/>
        <v/>
      </c>
      <c r="M503" s="35"/>
      <c r="N503" s="35"/>
      <c r="O503" s="36"/>
      <c r="P503" s="37"/>
      <c r="Q503" s="37"/>
      <c r="R503" s="36"/>
    </row>
    <row r="504" spans="1:18">
      <c r="A504" s="34"/>
      <c r="B504" s="35"/>
      <c r="C504" s="36"/>
      <c r="D504" s="37"/>
      <c r="E504" s="37"/>
      <c r="F504" s="36"/>
      <c r="G504" s="130" t="str">
        <f t="shared" si="22"/>
        <v/>
      </c>
      <c r="H504" t="str">
        <f t="shared" si="23"/>
        <v/>
      </c>
      <c r="I504" t="e">
        <f t="array" ref="I504">IF(ROW(I499)&gt;COUNTA(H$6:H$505),"",INDEX(H:H,SMALL(IF(H$6:H$505&lt;&gt;"",ROW(H$6:H$505),""),ROW(I499))))</f>
        <v>#NUM!</v>
      </c>
      <c r="J504" t="str">
        <f t="shared" si="24"/>
        <v/>
      </c>
      <c r="M504" s="35"/>
      <c r="N504" s="35"/>
      <c r="O504" s="36"/>
      <c r="P504" s="37"/>
      <c r="Q504" s="37"/>
      <c r="R504" s="36"/>
    </row>
    <row r="505" spans="1:18">
      <c r="A505" s="43"/>
      <c r="B505" s="44"/>
      <c r="C505" s="45"/>
      <c r="D505" s="46"/>
      <c r="E505" s="46"/>
      <c r="F505" s="45"/>
      <c r="G505" s="131" t="str">
        <f t="shared" si="22"/>
        <v/>
      </c>
      <c r="H505" t="str">
        <f t="shared" si="23"/>
        <v/>
      </c>
      <c r="I505" t="e">
        <f t="array" ref="I505">IF(ROW(I500)&gt;COUNTA(H$6:H$505),"",INDEX(H:H,SMALL(IF(H$6:H$505&lt;&gt;"",ROW(H$6:H$505),""),ROW(I500))))</f>
        <v>#NUM!</v>
      </c>
      <c r="J505" t="str">
        <f t="shared" si="24"/>
        <v/>
      </c>
      <c r="M505" s="44"/>
      <c r="N505" s="44"/>
      <c r="O505" s="45"/>
      <c r="P505" s="46"/>
      <c r="Q505" s="46"/>
      <c r="R505" s="45"/>
    </row>
    <row r="506" spans="1:18" s="10" customFormat="1"/>
  </sheetData>
  <sheetProtection password="9EDA" sheet="1" objects="1" scenarios="1"/>
  <mergeCells count="23">
    <mergeCell ref="U253:V254"/>
    <mergeCell ref="W253:Z253"/>
    <mergeCell ref="T253:T254"/>
    <mergeCell ref="T212:T213"/>
    <mergeCell ref="U212:V213"/>
    <mergeCell ref="W212:Z212"/>
    <mergeCell ref="T48:T49"/>
    <mergeCell ref="U48:V49"/>
    <mergeCell ref="W48:Z48"/>
    <mergeCell ref="T89:T90"/>
    <mergeCell ref="U89:V90"/>
    <mergeCell ref="W89:Z89"/>
    <mergeCell ref="U171:V172"/>
    <mergeCell ref="W171:Z171"/>
    <mergeCell ref="U130:V131"/>
    <mergeCell ref="W130:Z130"/>
    <mergeCell ref="T130:T131"/>
    <mergeCell ref="T171:T172"/>
    <mergeCell ref="M4:R4"/>
    <mergeCell ref="W7:Z7"/>
    <mergeCell ref="U7:V8"/>
    <mergeCell ref="T7:T8"/>
    <mergeCell ref="T5:Z5"/>
  </mergeCells>
  <phoneticPr fontId="1"/>
  <dataValidations count="3">
    <dataValidation type="list" allowBlank="1" showInputMessage="1" showErrorMessage="1" sqref="T256:T284 T51:T79 T92:T120 T133:T161 T174:T202 T215:T243 T10:T38">
      <formula1>$J$6:$J$505</formula1>
    </dataValidation>
    <dataValidation imeMode="on" allowBlank="1" showInputMessage="1" showErrorMessage="1" sqref="A6:A505 C6:C505 M6:M505 O6:O505 X244 U253:V254 U48:V49 U89:V90 U130:V131 U171:V172 U212:V213 X285 X80 X121 X162 X203 U7:V8"/>
    <dataValidation imeMode="off" allowBlank="1" showInputMessage="1" showErrorMessage="1" sqref="B6:B505 D108:F505 N6:N505 P6:R505 V39 V121 V162 V203 V244 V285 V80"/>
  </dataValidations>
  <hyperlinks>
    <hyperlink ref="U3" r:id="rId1"/>
    <hyperlink ref="X3"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8"/>
  <sheetViews>
    <sheetView workbookViewId="0">
      <selection activeCell="A4" sqref="A4"/>
    </sheetView>
  </sheetViews>
  <sheetFormatPr defaultRowHeight="13.5"/>
  <cols>
    <col min="2" max="2" width="9" customWidth="1"/>
    <col min="3" max="3" width="8.125" customWidth="1"/>
    <col min="4" max="4" width="5.875" customWidth="1"/>
    <col min="5" max="6" width="9.25" style="5" customWidth="1"/>
    <col min="7" max="8" width="9.25" customWidth="1"/>
    <col min="9" max="9" width="8.125" customWidth="1"/>
    <col min="10" max="11" width="9" customWidth="1"/>
    <col min="12" max="12" width="8.125" customWidth="1"/>
    <col min="13" max="13" width="5.875" customWidth="1"/>
    <col min="14" max="17" width="9.25" customWidth="1"/>
    <col min="18" max="18" width="8.125" customWidth="1"/>
    <col min="21" max="21" width="8.125" customWidth="1"/>
    <col min="22" max="22" width="5.875" customWidth="1"/>
    <col min="23" max="26" width="9.25" customWidth="1"/>
    <col min="27" max="28" width="9" hidden="1" customWidth="1"/>
  </cols>
  <sheetData>
    <row r="1" spans="1:28">
      <c r="A1" s="7" t="s">
        <v>57</v>
      </c>
      <c r="R1" t="s">
        <v>121</v>
      </c>
    </row>
    <row r="2" spans="1:28">
      <c r="A2" s="2" t="s">
        <v>1</v>
      </c>
      <c r="B2" s="2" t="s">
        <v>2</v>
      </c>
      <c r="C2" s="134" t="s">
        <v>3</v>
      </c>
      <c r="D2" s="134" t="s">
        <v>4</v>
      </c>
      <c r="E2" s="194" t="s">
        <v>28</v>
      </c>
      <c r="F2" s="195" t="s">
        <v>124</v>
      </c>
      <c r="G2" s="196"/>
      <c r="H2" s="199" t="str">
        <f>IF(COUNTA(A3:D3)&lt;4,"",IF(A3="男性",ROUND((10*C3)+(6.25*B3)-(5*D3)+5,0),ROUND(((10*C3)+(6.25*B3)-(5*D3)-161),0)))</f>
        <v/>
      </c>
      <c r="I2" s="200"/>
      <c r="J2" s="27" t="s">
        <v>45</v>
      </c>
      <c r="R2" s="1" t="s">
        <v>26</v>
      </c>
      <c r="AA2" s="3" t="s">
        <v>0</v>
      </c>
      <c r="AB2" s="3"/>
    </row>
    <row r="3" spans="1:28">
      <c r="A3" s="47"/>
      <c r="B3" s="72"/>
      <c r="C3" s="73"/>
      <c r="D3" s="48"/>
      <c r="E3" s="194"/>
      <c r="F3" s="197"/>
      <c r="G3" s="198"/>
      <c r="H3" s="201"/>
      <c r="I3" s="202"/>
      <c r="R3" s="128" t="s">
        <v>110</v>
      </c>
      <c r="AB3" s="3"/>
    </row>
    <row r="4" spans="1:28">
      <c r="C4" s="1"/>
      <c r="D4" s="1"/>
      <c r="E4" s="11"/>
      <c r="F4" s="203" t="str">
        <f>IF(COUNTA(B3:C3)=2,ROUND(C3*100*100/B3/B3,1),"")</f>
        <v/>
      </c>
      <c r="G4" s="203"/>
      <c r="R4" s="51"/>
      <c r="AB4" s="3"/>
    </row>
    <row r="5" spans="1:28">
      <c r="A5" s="156" t="s">
        <v>47</v>
      </c>
      <c r="B5" s="157"/>
      <c r="C5" s="2" t="s">
        <v>12</v>
      </c>
      <c r="D5" s="194" t="s">
        <v>28</v>
      </c>
      <c r="E5" s="204" t="s">
        <v>41</v>
      </c>
      <c r="F5" s="205"/>
      <c r="G5" s="167" t="str">
        <f>IF(A6="","",IF($C$6="","",IF(ISERROR($AA$6),"",ROUND($AA$6*VLOOKUP($C$6,$AA$19:$AB$21,2,FALSE),0))))</f>
        <v/>
      </c>
      <c r="H5" s="168"/>
      <c r="I5" t="s">
        <v>55</v>
      </c>
      <c r="R5" s="7"/>
      <c r="AA5" s="3" t="s">
        <v>5</v>
      </c>
      <c r="AB5" s="3"/>
    </row>
    <row r="6" spans="1:28">
      <c r="A6" s="208"/>
      <c r="B6" s="209"/>
      <c r="C6" s="47"/>
      <c r="D6" s="194"/>
      <c r="E6" s="206"/>
      <c r="F6" s="207"/>
      <c r="G6" s="169"/>
      <c r="H6" s="170"/>
      <c r="I6" s="7" t="s">
        <v>66</v>
      </c>
      <c r="AA6" s="4" t="str">
        <f>IF($A$6="","",$H$2*VLOOKUP($A$6,$AA$10:$AB$14,2,FALSE))</f>
        <v/>
      </c>
      <c r="AB6" s="3"/>
    </row>
    <row r="7" spans="1:28" ht="13.5" customHeight="1">
      <c r="A7" s="52"/>
      <c r="B7" s="52"/>
      <c r="C7" s="52"/>
      <c r="D7" s="57"/>
      <c r="E7" s="52"/>
      <c r="F7" s="52"/>
      <c r="G7" s="58"/>
      <c r="H7" s="58"/>
      <c r="I7" s="7"/>
      <c r="R7" s="7"/>
      <c r="AA7" s="4"/>
      <c r="AB7" s="3"/>
    </row>
    <row r="8" spans="1:28">
      <c r="A8" s="178" t="s">
        <v>29</v>
      </c>
      <c r="B8" s="179"/>
      <c r="C8" s="59" t="s">
        <v>56</v>
      </c>
      <c r="D8" s="5"/>
      <c r="I8" s="8"/>
      <c r="AA8" s="3"/>
      <c r="AB8" s="3"/>
    </row>
    <row r="9" spans="1:28" ht="13.5" customHeight="1">
      <c r="A9" s="180"/>
      <c r="B9" s="180"/>
      <c r="C9" s="193" t="str">
        <f>IF(C3="","","1日"&amp;ROUND(($C$3*30)/1000,1)&amp;"～"&amp;ROUND(($C$3*40)/1000,1)&amp;"Lの水分を小分けして摂取しましょう！　")</f>
        <v/>
      </c>
      <c r="D9" s="193"/>
      <c r="E9" s="193"/>
      <c r="F9" s="193"/>
      <c r="G9" s="193"/>
      <c r="H9" t="s">
        <v>53</v>
      </c>
      <c r="AA9" s="3"/>
      <c r="AB9" s="3"/>
    </row>
    <row r="10" spans="1:28" ht="13.5" customHeight="1">
      <c r="A10" s="181" t="str">
        <f>IF(ISERROR(ROUND(C10/SUM($C$10,$G$10,$K$10)*100,0)),"",ROUND(C10/SUM($C$10,$G$10,$K$10)*100,0))</f>
        <v/>
      </c>
      <c r="B10" s="182"/>
      <c r="C10" s="171" t="str">
        <f>IF(G5="","",IF(A6="","",IF(ISERROR($AA$6),"",ROUND(C3*2,0))))</f>
        <v/>
      </c>
      <c r="D10" s="172"/>
      <c r="E10" s="185" t="str">
        <f>IF(ISERROR(ROUND(G10/SUM($C$10,$G$10,$K$10)*100,0)),"",ROUND(G10/SUM($C$10,$G$10,$K$10)*100,0))</f>
        <v/>
      </c>
      <c r="F10" s="186"/>
      <c r="G10" s="171" t="str">
        <f>IF(G5="","",IF(A6="","",IF(ISERROR($AA$6),"",ROUND((G5*0.25)/9,0))))</f>
        <v/>
      </c>
      <c r="H10" s="172"/>
      <c r="I10" s="189" t="str">
        <f>IF(ISERROR(ROUND(K10/SUM($C$10,$G$10,$K$10)*100,0)),"",ROUND(K10/SUM($C$10,$G$10,$K$10)*100,0))</f>
        <v/>
      </c>
      <c r="J10" s="190"/>
      <c r="K10" s="171" t="str">
        <f>IF(G5="","",IF(A6="","",IF(ISERROR($AA$6),"",ROUND((G5-C10*4-G10*9)/4,0))))</f>
        <v/>
      </c>
      <c r="L10" s="172"/>
      <c r="N10" s="175" t="s">
        <v>48</v>
      </c>
      <c r="O10" s="176"/>
      <c r="P10" s="177"/>
      <c r="AA10" s="3" t="s">
        <v>6</v>
      </c>
      <c r="AB10" s="3">
        <v>1.2</v>
      </c>
    </row>
    <row r="11" spans="1:28" ht="13.5" customHeight="1">
      <c r="A11" s="183"/>
      <c r="B11" s="184"/>
      <c r="C11" s="173"/>
      <c r="D11" s="174"/>
      <c r="E11" s="187"/>
      <c r="F11" s="188"/>
      <c r="G11" s="173"/>
      <c r="H11" s="174"/>
      <c r="I11" s="191"/>
      <c r="J11" s="192"/>
      <c r="K11" s="173"/>
      <c r="L11" s="174"/>
      <c r="N11" t="s">
        <v>16</v>
      </c>
      <c r="AA11" s="3" t="s">
        <v>7</v>
      </c>
      <c r="AB11" s="3">
        <v>1.375</v>
      </c>
    </row>
    <row r="12" spans="1:28">
      <c r="C12" s="15" t="s">
        <v>59</v>
      </c>
      <c r="H12" s="71"/>
      <c r="L12" s="70"/>
      <c r="N12" t="s">
        <v>17</v>
      </c>
      <c r="AA12" s="3" t="s">
        <v>8</v>
      </c>
      <c r="AB12" s="3">
        <v>1.55</v>
      </c>
    </row>
    <row r="13" spans="1:28">
      <c r="C13" s="7" t="s">
        <v>52</v>
      </c>
      <c r="AA13" s="3" t="s">
        <v>9</v>
      </c>
      <c r="AB13" s="3">
        <v>1.7250000000000001</v>
      </c>
    </row>
    <row r="14" spans="1:28">
      <c r="L14" s="51"/>
      <c r="N14" t="s">
        <v>19</v>
      </c>
      <c r="AA14" s="3" t="s">
        <v>10</v>
      </c>
      <c r="AB14" s="3">
        <v>1.9</v>
      </c>
    </row>
    <row r="15" spans="1:28">
      <c r="A15" s="178" t="s">
        <v>54</v>
      </c>
      <c r="B15" s="179"/>
      <c r="C15" s="27" t="s">
        <v>90</v>
      </c>
      <c r="D15" s="5"/>
      <c r="AA15" s="3"/>
      <c r="AB15" s="3"/>
    </row>
    <row r="16" spans="1:28" ht="13.5" customHeight="1">
      <c r="A16" s="180"/>
      <c r="B16" s="180"/>
      <c r="C16" s="63" t="s">
        <v>60</v>
      </c>
      <c r="D16" s="5"/>
      <c r="N16" t="s">
        <v>18</v>
      </c>
      <c r="AA16" s="3"/>
      <c r="AB16" s="3"/>
    </row>
    <row r="17" spans="1:28" ht="13.5" customHeight="1">
      <c r="A17" s="181" t="str">
        <f>IF(C17=0,"たんぱく質(P)",ROUND(C17/SUM($C$17,$G$17,$K$17)*100,0))</f>
        <v>たんぱく質(P)</v>
      </c>
      <c r="B17" s="182"/>
      <c r="C17" s="171">
        <f>SUM(E29:E48,E54:E73,E80:E99)</f>
        <v>0</v>
      </c>
      <c r="D17" s="172"/>
      <c r="E17" s="185" t="str">
        <f>IF(G17=0,"脂質(F)",ROUND(G17/SUM($C$17,$G$17,$K$17)*100,0))</f>
        <v>脂質(F)</v>
      </c>
      <c r="F17" s="186"/>
      <c r="G17" s="171">
        <f>SUM(F29:F48,F54:F73,F80:F99)</f>
        <v>0</v>
      </c>
      <c r="H17" s="172"/>
      <c r="I17" s="189" t="str">
        <f>IF(K17=0,"糖質(C)",ROUND(K17/SUM($C$17,$G$17,$K$17)*100,0))</f>
        <v>糖質(C)</v>
      </c>
      <c r="J17" s="190"/>
      <c r="K17" s="171">
        <f>SUM(G29:G48,G54:G73,G80:G99)</f>
        <v>0</v>
      </c>
      <c r="L17" s="172"/>
      <c r="N17" t="s">
        <v>49</v>
      </c>
      <c r="AA17" s="3" t="s">
        <v>11</v>
      </c>
      <c r="AB17" s="3"/>
    </row>
    <row r="18" spans="1:28" ht="13.5" customHeight="1">
      <c r="A18" s="183"/>
      <c r="B18" s="184"/>
      <c r="C18" s="173"/>
      <c r="D18" s="174"/>
      <c r="E18" s="187"/>
      <c r="F18" s="188"/>
      <c r="G18" s="173"/>
      <c r="H18" s="174"/>
      <c r="I18" s="191"/>
      <c r="J18" s="192"/>
      <c r="K18" s="173"/>
      <c r="L18" s="174"/>
      <c r="AA18" s="3"/>
      <c r="AB18" s="3"/>
    </row>
    <row r="19" spans="1:28" ht="13.5" customHeight="1">
      <c r="A19" s="121" t="s">
        <v>92</v>
      </c>
      <c r="C19" s="15"/>
      <c r="D19" s="53"/>
      <c r="E19" s="61"/>
      <c r="F19" s="61"/>
      <c r="G19" s="61"/>
      <c r="H19" s="61"/>
      <c r="I19" s="61"/>
      <c r="J19" s="61"/>
      <c r="K19" s="64" t="s">
        <v>59</v>
      </c>
      <c r="L19" s="61"/>
      <c r="M19" s="61"/>
      <c r="N19" s="61"/>
      <c r="O19" s="61"/>
      <c r="P19" s="61"/>
      <c r="Q19" s="61"/>
      <c r="R19" s="61"/>
      <c r="S19" s="61"/>
      <c r="AA19" s="3" t="s">
        <v>13</v>
      </c>
      <c r="AB19" s="3">
        <v>0.8</v>
      </c>
    </row>
    <row r="20" spans="1:28" ht="13.5" customHeight="1">
      <c r="C20" s="7"/>
      <c r="E20" s="61"/>
      <c r="F20" s="61"/>
      <c r="G20" s="61"/>
      <c r="H20" s="61"/>
      <c r="I20" s="61"/>
      <c r="J20" s="61"/>
      <c r="K20" s="51" t="s">
        <v>50</v>
      </c>
      <c r="M20" s="61"/>
      <c r="N20" s="7"/>
      <c r="O20" s="61"/>
      <c r="P20" s="61"/>
      <c r="Q20" s="61"/>
      <c r="R20" s="61"/>
      <c r="S20" s="61"/>
      <c r="AA20" s="3" t="s">
        <v>14</v>
      </c>
      <c r="AB20" s="3">
        <v>1</v>
      </c>
    </row>
    <row r="21" spans="1:28" ht="13.5" customHeight="1">
      <c r="A21" s="163" t="s">
        <v>43</v>
      </c>
      <c r="B21" s="164"/>
      <c r="C21" s="167">
        <f>SUM(H27+H52+H78)</f>
        <v>0</v>
      </c>
      <c r="D21" s="168"/>
      <c r="G21" s="61"/>
      <c r="H21" s="61"/>
      <c r="I21" s="61"/>
      <c r="K21" s="74" t="s">
        <v>65</v>
      </c>
      <c r="L21" s="61"/>
      <c r="M21" s="61"/>
      <c r="O21" s="61"/>
      <c r="P21" s="61"/>
      <c r="Q21" s="61"/>
      <c r="R21" s="61"/>
      <c r="S21" s="61"/>
      <c r="AA21" s="60" t="s">
        <v>15</v>
      </c>
      <c r="AB21" s="60">
        <v>1.2</v>
      </c>
    </row>
    <row r="22" spans="1:28" ht="13.5" customHeight="1">
      <c r="A22" s="165"/>
      <c r="B22" s="166"/>
      <c r="C22" s="169"/>
      <c r="D22" s="170"/>
      <c r="E22" s="61" t="s">
        <v>61</v>
      </c>
      <c r="G22" s="61"/>
      <c r="H22" s="61"/>
      <c r="I22" s="61"/>
      <c r="K22" s="61"/>
      <c r="L22" s="61"/>
      <c r="M22" s="61"/>
      <c r="N22" s="51"/>
      <c r="O22" s="61"/>
      <c r="P22" s="61"/>
      <c r="Q22" s="61"/>
      <c r="R22" s="61"/>
      <c r="S22" s="61"/>
      <c r="AA22" s="3"/>
      <c r="AB22" s="3"/>
    </row>
    <row r="23" spans="1:28" ht="13.5" customHeight="1">
      <c r="C23" s="62"/>
      <c r="D23" s="5"/>
      <c r="E23" s="61"/>
      <c r="G23" s="61"/>
      <c r="H23" s="61"/>
      <c r="I23" s="61"/>
      <c r="K23" s="61"/>
      <c r="L23" s="61"/>
      <c r="M23" s="61"/>
      <c r="N23" s="61"/>
      <c r="O23" s="61"/>
      <c r="P23" s="61"/>
      <c r="Q23" s="61"/>
      <c r="R23" s="61"/>
      <c r="S23" s="61"/>
    </row>
    <row r="24" spans="1:28" s="54" customFormat="1" ht="13.5" customHeight="1">
      <c r="A24" s="55" t="s">
        <v>123</v>
      </c>
      <c r="C24" s="56"/>
      <c r="D24" s="56"/>
      <c r="E24" s="56"/>
      <c r="F24" s="56"/>
    </row>
    <row r="25" spans="1:28">
      <c r="I25" s="27"/>
    </row>
    <row r="26" spans="1:28">
      <c r="A26" s="158" t="s">
        <v>20</v>
      </c>
      <c r="E26" s="143" t="s">
        <v>42</v>
      </c>
      <c r="F26" s="144"/>
      <c r="G26" s="144"/>
      <c r="H26" s="145"/>
      <c r="J26" s="158" t="s">
        <v>46</v>
      </c>
      <c r="N26" s="143" t="s">
        <v>42</v>
      </c>
      <c r="O26" s="144"/>
      <c r="P26" s="144"/>
      <c r="Q26" s="145"/>
      <c r="S26" s="158" t="s">
        <v>46</v>
      </c>
      <c r="W26" s="143" t="s">
        <v>42</v>
      </c>
      <c r="X26" s="144"/>
      <c r="Y26" s="144"/>
      <c r="Z26" s="145"/>
    </row>
    <row r="27" spans="1:28" ht="13.5" customHeight="1">
      <c r="A27" s="162"/>
      <c r="E27" s="81" t="str">
        <f>IF(SUM(E29:G48)=0,"",ROUND(SUM(E29:E48),0)&amp;"g "&amp;"("&amp;ROUND(SUM(E29:E48)*100/(SUM(E29:E48)+SUM(F29:F48)+SUM(G29:G48)),0)&amp;"%)")</f>
        <v/>
      </c>
      <c r="F27" s="80" t="str">
        <f>IF(SUM(E29:G48)=0,"",ROUND(SUM(F29:F48),0)&amp;"g "&amp;"("&amp;ROUND(SUM(F29:F48)*100/(SUM(E29:E48)+SUM(F29:F48)+SUM(G29:G48)),0)&amp;"%)")</f>
        <v/>
      </c>
      <c r="G27" s="78" t="str">
        <f>IF(SUM(E29:G48)=0,"",ROUND(SUM(G29:G48),0)&amp;"g "&amp;"("&amp;ROUND(SUM(G29:G48)*100/(SUM(E29:E48)+SUM(F29:F48)+SUM(G29:G48)),0)&amp;"%)")</f>
        <v/>
      </c>
      <c r="H27" s="79">
        <f>SUM(H29:H48)</f>
        <v>0</v>
      </c>
      <c r="J27" s="159"/>
      <c r="N27" s="81" t="str">
        <f>IF(SUM(N29:P48)=0,"",ROUND(SUM(N29:N48),0)&amp;"g "&amp;"("&amp;ROUND(SUM(N29:N48)*100/(SUM(N29:N48)+SUM(O29:O48)+SUM(P29:P48)),0)&amp;"%)")</f>
        <v/>
      </c>
      <c r="O27" s="80" t="str">
        <f>IF(SUM(N29:P48)=0,"",ROUND(SUM(O29:O48),0)&amp;"g "&amp;"("&amp;ROUND(SUM(O29:O48)*100/(SUM(N29:N48)+SUM(O29:O48)+SUM(P29:P48)),0)&amp;"%)")</f>
        <v/>
      </c>
      <c r="P27" s="78" t="str">
        <f>IF(SUM(N29:P48)=0,"",ROUND(SUM(P29:P48),0)&amp;"g "&amp;"("&amp;ROUND(SUM(P29:P48)*100/(SUM(N29:N48)+SUM(O29:O48)+SUM(P29:P48)),0)&amp;"%)")</f>
        <v/>
      </c>
      <c r="Q27" s="79">
        <f>SUM(Q29:Q48)</f>
        <v>0</v>
      </c>
      <c r="S27" s="159"/>
      <c r="W27" s="81" t="str">
        <f>IF(SUM(W29:Y48)=0,"",ROUND(SUM(W29:W48),0)&amp;"g "&amp;"("&amp;ROUND(SUM(W29:W48)*100/(SUM(W29:W48)+SUM(X29:X48)+SUM(Y29:Y48)),0)&amp;"%)")</f>
        <v/>
      </c>
      <c r="X27" s="80" t="str">
        <f>IF(SUM(W29:Y48)=0,"",ROUND(SUM(X29:X48),0)&amp;"g "&amp;"("&amp;ROUND(SUM(X29:X48)*100/(SUM(W29:W48)+SUM(X29:X48)+SUM(Y29:Y48)),0)&amp;"%)")</f>
        <v/>
      </c>
      <c r="Y27" s="78" t="str">
        <f>IF(SUM(W29:Y48)=0,"",ROUND(SUM(Y29:Y48),0)&amp;"g "&amp;"("&amp;ROUND(SUM(Y29:Y48)*100/(SUM(W29:W48)+SUM(X29:X48)+SUM(Y29:Y48)),0)&amp;"%)")</f>
        <v/>
      </c>
      <c r="Z27" s="79">
        <f>SUM(Z29:Z48)</f>
        <v>0</v>
      </c>
    </row>
    <row r="28" spans="1:28" ht="13.5" customHeight="1">
      <c r="A28" s="156" t="s">
        <v>30</v>
      </c>
      <c r="B28" s="157"/>
      <c r="C28" s="2" t="s">
        <v>35</v>
      </c>
      <c r="D28" s="6" t="s">
        <v>24</v>
      </c>
      <c r="E28" s="132" t="s">
        <v>23</v>
      </c>
      <c r="F28" s="28" t="s">
        <v>21</v>
      </c>
      <c r="G28" s="133" t="s">
        <v>22</v>
      </c>
      <c r="H28" s="6" t="s">
        <v>25</v>
      </c>
      <c r="I28" s="14"/>
      <c r="J28" s="156" t="s">
        <v>30</v>
      </c>
      <c r="K28" s="157"/>
      <c r="L28" s="2" t="s">
        <v>35</v>
      </c>
      <c r="M28" s="6" t="s">
        <v>24</v>
      </c>
      <c r="N28" s="132" t="s">
        <v>23</v>
      </c>
      <c r="O28" s="28" t="s">
        <v>21</v>
      </c>
      <c r="P28" s="133" t="s">
        <v>22</v>
      </c>
      <c r="Q28" s="6" t="s">
        <v>25</v>
      </c>
      <c r="S28" s="156" t="s">
        <v>30</v>
      </c>
      <c r="T28" s="157"/>
      <c r="U28" s="2" t="s">
        <v>35</v>
      </c>
      <c r="V28" s="6" t="s">
        <v>24</v>
      </c>
      <c r="W28" s="132" t="s">
        <v>23</v>
      </c>
      <c r="X28" s="28" t="s">
        <v>21</v>
      </c>
      <c r="Y28" s="133" t="s">
        <v>22</v>
      </c>
      <c r="Z28" s="6" t="s">
        <v>25</v>
      </c>
    </row>
    <row r="29" spans="1:28" ht="13.5" customHeight="1">
      <c r="A29" s="154"/>
      <c r="B29" s="155"/>
      <c r="C29" s="49"/>
      <c r="D29" s="23" t="str">
        <f>IF(A29="","",VLOOKUP(A29,食材リスト!$A$6:$H$505,3,FALSE))</f>
        <v/>
      </c>
      <c r="E29" s="17" t="str">
        <f>IF(COUNTA(A29:C29)&lt;&gt;2,"",ROUND(VLOOKUP(A29,食材リスト!$A$6:$H$505,4,FALSE)*C29/VLOOKUP(A29,食材リスト!$A$6:$H$505,2,FALSE),1))</f>
        <v/>
      </c>
      <c r="F29" s="29" t="str">
        <f>IF(COUNTA(A29:C29)&lt;&gt;2,"",ROUND(VLOOKUP(A29,食材リスト!$A$6:$H$505,5,FALSE)*C29/VLOOKUP(A29,食材リスト!$A$6:$H$505,2,FALSE),1))</f>
        <v/>
      </c>
      <c r="G29" s="18" t="str">
        <f>IF(COUNTA(A29:C29)&lt;&gt;2,"",ROUND(VLOOKUP(A29,食材リスト!$A$6:$H$505,6,FALSE)*C29/VLOOKUP(A29,食材リスト!$A$6:$H$505,2,FALSE),1))</f>
        <v/>
      </c>
      <c r="H29" s="24" t="str">
        <f>IF(COUNTA(A29:C29)&lt;&gt;2,"",ROUND(VLOOKUP(A29,食材リスト!$A$6:$H$505,7,FALSE)*C29/VLOOKUP(A29,食材リスト!$A$6:$H$505,2,FALSE),0))</f>
        <v/>
      </c>
      <c r="I29" s="16"/>
      <c r="J29" s="154"/>
      <c r="K29" s="155"/>
      <c r="L29" s="49"/>
      <c r="M29" s="23" t="str">
        <f>IF(J29="","",VLOOKUP(J29,食材リスト!$A$6:$H$505,3,FALSE))</f>
        <v/>
      </c>
      <c r="N29" s="17" t="str">
        <f>IF(COUNTA(J29:L29)&lt;&gt;2,"",ROUND(VLOOKUP(J29,食材リスト!$A$6:$H$505,4,FALSE)*L29/VLOOKUP(J29,食材リスト!$A$6:$H$505,2,FALSE),1))</f>
        <v/>
      </c>
      <c r="O29" s="29" t="str">
        <f>IF(COUNTA(J29:L29)&lt;&gt;2,"",ROUND(VLOOKUP(J29,食材リスト!$A$6:$H$505,5,FALSE)*L29/VLOOKUP(J29,食材リスト!$A$6:$H$505,2,FALSE),1))</f>
        <v/>
      </c>
      <c r="P29" s="18" t="str">
        <f>IF(COUNTA(J29:L29)&lt;&gt;2,"",ROUND(VLOOKUP(J29,食材リスト!$A$6:$H$505,6,FALSE)*L29/VLOOKUP(J29,食材リスト!$A$6:$H$505,2,FALSE),1))</f>
        <v/>
      </c>
      <c r="Q29" s="24" t="str">
        <f>IF(COUNTA(J29:L29)&lt;&gt;2,"",ROUND(VLOOKUP(J29,食材リスト!$A$6:$H$505,7,FALSE)*L29/VLOOKUP(J29,食材リスト!$A$6:$H$505,2,FALSE),0))</f>
        <v/>
      </c>
      <c r="S29" s="154"/>
      <c r="T29" s="155"/>
      <c r="U29" s="49"/>
      <c r="V29" s="23" t="str">
        <f>IF(S29="","",VLOOKUP(S29,食材リスト!$A$6:$H$505,3,FALSE))</f>
        <v/>
      </c>
      <c r="W29" s="17" t="str">
        <f>IF(COUNTA(S29:U29)&lt;&gt;2,"",ROUND(VLOOKUP(S29,食材リスト!$A$6:$H$505,4,FALSE)*U29/VLOOKUP(S29,食材リスト!$A$6:$H$505,2,FALSE),1))</f>
        <v/>
      </c>
      <c r="X29" s="29" t="str">
        <f>IF(COUNTA(S29:U29)&lt;&gt;2,"",ROUND(VLOOKUP(S29,食材リスト!$A$6:$H$505,5,FALSE)*U29/VLOOKUP(S29,食材リスト!$A$6:$H$505,2,FALSE),1))</f>
        <v/>
      </c>
      <c r="Y29" s="18" t="str">
        <f>IF(COUNTA(S29:U29)&lt;&gt;2,"",ROUND(VLOOKUP(S29,食材リスト!$A$6:$H$505,6,FALSE)*U29/VLOOKUP(S29,食材リスト!$A$6:$H$505,2,FALSE),1))</f>
        <v/>
      </c>
      <c r="Z29" s="24" t="str">
        <f>IF(COUNTA(S29:U29)&lt;&gt;2,"",ROUND(VLOOKUP(S29,食材リスト!$A$6:$H$505,7,FALSE)*U29/VLOOKUP(S29,食材リスト!$A$6:$H$505,2,FALSE),0))</f>
        <v/>
      </c>
    </row>
    <row r="30" spans="1:28" ht="13.5" customHeight="1">
      <c r="A30" s="154"/>
      <c r="B30" s="155"/>
      <c r="C30" s="34"/>
      <c r="D30" s="12" t="str">
        <f>IF(A30="","",VLOOKUP(A30,食材リスト!$A$6:$H$505,3,FALSE))</f>
        <v/>
      </c>
      <c r="E30" s="19" t="str">
        <f>IF(COUNTA(A30:C30)&lt;&gt;2,"",ROUND(VLOOKUP(A30,食材リスト!$A$6:$H$505,4,FALSE)*C30/VLOOKUP(A30,食材リスト!$A$6:$H$505,2,FALSE),1))</f>
        <v/>
      </c>
      <c r="F30" s="30" t="str">
        <f>IF(COUNTA(A30:C30)&lt;&gt;2,"",ROUND(VLOOKUP(A30,食材リスト!$A$6:$H$505,5,FALSE)*C30/VLOOKUP(A30,食材リスト!$A$6:$H$505,2,FALSE),1))</f>
        <v/>
      </c>
      <c r="G30" s="20" t="str">
        <f>IF(COUNTA(A30:C30)&lt;&gt;2,"",ROUND(VLOOKUP(A30,食材リスト!$A$6:$H$505,6,FALSE)*C30/VLOOKUP(A30,食材リスト!$A$6:$H$505,2,FALSE),1))</f>
        <v/>
      </c>
      <c r="H30" s="25" t="str">
        <f>IF(COUNTA(A30:C30)&lt;&gt;2,"",ROUND(VLOOKUP(A30,食材リスト!$A$6:$H$505,7,FALSE)*C30/VLOOKUP(A30,食材リスト!$A$6:$H$505,2,FALSE),0))</f>
        <v/>
      </c>
      <c r="I30" s="16"/>
      <c r="J30" s="154"/>
      <c r="K30" s="155"/>
      <c r="L30" s="34"/>
      <c r="M30" s="12" t="str">
        <f>IF(J30="","",VLOOKUP(J30,食材リスト!$A$6:$H$505,3,FALSE))</f>
        <v/>
      </c>
      <c r="N30" s="19" t="str">
        <f>IF(COUNTA(J30:L30)&lt;&gt;2,"",ROUND(VLOOKUP(J30,食材リスト!$A$6:$H$505,4,FALSE)*L30/VLOOKUP(J30,食材リスト!$A$6:$H$505,2,FALSE),1))</f>
        <v/>
      </c>
      <c r="O30" s="30" t="str">
        <f>IF(COUNTA(J30:L30)&lt;&gt;2,"",ROUND(VLOOKUP(J30,食材リスト!$A$6:$H$505,5,FALSE)*L30/VLOOKUP(J30,食材リスト!$A$6:$H$505,2,FALSE),1))</f>
        <v/>
      </c>
      <c r="P30" s="20" t="str">
        <f>IF(COUNTA(J30:L30)&lt;&gt;2,"",ROUND(VLOOKUP(J30,食材リスト!$A$6:$H$505,6,FALSE)*L30/VLOOKUP(J30,食材リスト!$A$6:$H$505,2,FALSE),1))</f>
        <v/>
      </c>
      <c r="Q30" s="25" t="str">
        <f>IF(COUNTA(J30:L30)&lt;&gt;2,"",ROUND(VLOOKUP(J30,食材リスト!$A$6:$H$505,7,FALSE)*L30/VLOOKUP(J30,食材リスト!$A$6:$H$505,2,FALSE),0))</f>
        <v/>
      </c>
      <c r="S30" s="154"/>
      <c r="T30" s="155"/>
      <c r="U30" s="34"/>
      <c r="V30" s="12" t="str">
        <f>IF(S30="","",VLOOKUP(S30,食材リスト!$A$6:$H$505,3,FALSE))</f>
        <v/>
      </c>
      <c r="W30" s="19" t="str">
        <f>IF(COUNTA(S30:U30)&lt;&gt;2,"",ROUND(VLOOKUP(S30,食材リスト!$A$6:$H$505,4,FALSE)*U30/VLOOKUP(S30,食材リスト!$A$6:$H$505,2,FALSE),1))</f>
        <v/>
      </c>
      <c r="X30" s="30" t="str">
        <f>IF(COUNTA(S30:U30)&lt;&gt;2,"",ROUND(VLOOKUP(S30,食材リスト!$A$6:$H$505,5,FALSE)*U30/VLOOKUP(S30,食材リスト!$A$6:$H$505,2,FALSE),1))</f>
        <v/>
      </c>
      <c r="Y30" s="20" t="str">
        <f>IF(COUNTA(S30:U30)&lt;&gt;2,"",ROUND(VLOOKUP(S30,食材リスト!$A$6:$H$505,6,FALSE)*U30/VLOOKUP(S30,食材リスト!$A$6:$H$505,2,FALSE),1))</f>
        <v/>
      </c>
      <c r="Z30" s="25" t="str">
        <f>IF(COUNTA(S30:U30)&lt;&gt;2,"",ROUND(VLOOKUP(S30,食材リスト!$A$6:$H$505,7,FALSE)*U30/VLOOKUP(S30,食材リスト!$A$6:$H$505,2,FALSE),0))</f>
        <v/>
      </c>
    </row>
    <row r="31" spans="1:28">
      <c r="A31" s="154"/>
      <c r="B31" s="155"/>
      <c r="C31" s="34"/>
      <c r="D31" s="12" t="str">
        <f>IF(A31="","",VLOOKUP(A31,食材リスト!$A$6:$H$505,3,FALSE))</f>
        <v/>
      </c>
      <c r="E31" s="19" t="str">
        <f>IF(COUNTA(A31:C31)&lt;&gt;2,"",ROUND(VLOOKUP(A31,食材リスト!$A$6:$H$505,4,FALSE)*C31/VLOOKUP(A31,食材リスト!$A$6:$H$505,2,FALSE),1))</f>
        <v/>
      </c>
      <c r="F31" s="30" t="str">
        <f>IF(COUNTA(A31:C31)&lt;&gt;2,"",ROUND(VLOOKUP(A31,食材リスト!$A$6:$H$505,5,FALSE)*C31/VLOOKUP(A31,食材リスト!$A$6:$H$505,2,FALSE),1))</f>
        <v/>
      </c>
      <c r="G31" s="20" t="str">
        <f>IF(COUNTA(A31:C31)&lt;&gt;2,"",ROUND(VLOOKUP(A31,食材リスト!$A$6:$H$505,6,FALSE)*C31/VLOOKUP(A31,食材リスト!$A$6:$H$505,2,FALSE),1))</f>
        <v/>
      </c>
      <c r="H31" s="25" t="str">
        <f>IF(COUNTA(A31:C31)&lt;&gt;2,"",ROUND(VLOOKUP(A31,食材リスト!$A$6:$H$505,7,FALSE)*C31/VLOOKUP(A31,食材リスト!$A$6:$H$505,2,FALSE),0))</f>
        <v/>
      </c>
      <c r="I31" s="14"/>
      <c r="J31" s="154"/>
      <c r="K31" s="155"/>
      <c r="L31" s="34"/>
      <c r="M31" s="12" t="str">
        <f>IF(J31="","",VLOOKUP(J31,食材リスト!$A$6:$H$505,3,FALSE))</f>
        <v/>
      </c>
      <c r="N31" s="19" t="str">
        <f>IF(COUNTA(J31:L31)&lt;&gt;2,"",ROUND(VLOOKUP(J31,食材リスト!$A$6:$H$505,4,FALSE)*L31/VLOOKUP(J31,食材リスト!$A$6:$H$505,2,FALSE),1))</f>
        <v/>
      </c>
      <c r="O31" s="30" t="str">
        <f>IF(COUNTA(J31:L31)&lt;&gt;2,"",ROUND(VLOOKUP(J31,食材リスト!$A$6:$H$505,5,FALSE)*L31/VLOOKUP(J31,食材リスト!$A$6:$H$505,2,FALSE),1))</f>
        <v/>
      </c>
      <c r="P31" s="20" t="str">
        <f>IF(COUNTA(J31:L31)&lt;&gt;2,"",ROUND(VLOOKUP(J31,食材リスト!$A$6:$H$505,6,FALSE)*L31/VLOOKUP(J31,食材リスト!$A$6:$H$505,2,FALSE),1))</f>
        <v/>
      </c>
      <c r="Q31" s="25" t="str">
        <f>IF(COUNTA(J31:L31)&lt;&gt;2,"",ROUND(VLOOKUP(J31,食材リスト!$A$6:$H$505,7,FALSE)*L31/VLOOKUP(J31,食材リスト!$A$6:$H$505,2,FALSE),0))</f>
        <v/>
      </c>
      <c r="S31" s="154"/>
      <c r="T31" s="155"/>
      <c r="U31" s="34"/>
      <c r="V31" s="12" t="str">
        <f>IF(S31="","",VLOOKUP(S31,食材リスト!$A$6:$H$505,3,FALSE))</f>
        <v/>
      </c>
      <c r="W31" s="19" t="str">
        <f>IF(COUNTA(S31:U31)&lt;&gt;2,"",ROUND(VLOOKUP(S31,食材リスト!$A$6:$H$505,4,FALSE)*U31/VLOOKUP(S31,食材リスト!$A$6:$H$505,2,FALSE),1))</f>
        <v/>
      </c>
      <c r="X31" s="30" t="str">
        <f>IF(COUNTA(S31:U31)&lt;&gt;2,"",ROUND(VLOOKUP(S31,食材リスト!$A$6:$H$505,5,FALSE)*U31/VLOOKUP(S31,食材リスト!$A$6:$H$505,2,FALSE),1))</f>
        <v/>
      </c>
      <c r="Y31" s="20" t="str">
        <f>IF(COUNTA(S31:U31)&lt;&gt;2,"",ROUND(VLOOKUP(S31,食材リスト!$A$6:$H$505,6,FALSE)*U31/VLOOKUP(S31,食材リスト!$A$6:$H$505,2,FALSE),1))</f>
        <v/>
      </c>
      <c r="Z31" s="25" t="str">
        <f>IF(COUNTA(S31:U31)&lt;&gt;2,"",ROUND(VLOOKUP(S31,食材リスト!$A$6:$H$505,7,FALSE)*U31/VLOOKUP(S31,食材リスト!$A$6:$H$505,2,FALSE),0))</f>
        <v/>
      </c>
    </row>
    <row r="32" spans="1:28">
      <c r="A32" s="154"/>
      <c r="B32" s="155"/>
      <c r="C32" s="34"/>
      <c r="D32" s="12" t="str">
        <f>IF(A32="","",VLOOKUP(A32,食材リスト!$A$6:$H$505,3,FALSE))</f>
        <v/>
      </c>
      <c r="E32" s="19" t="str">
        <f>IF(COUNTA(A32:C32)&lt;&gt;2,"",ROUND(VLOOKUP(A32,食材リスト!$A$6:$H$505,4,FALSE)*C32/VLOOKUP(A32,食材リスト!$A$6:$H$505,2,FALSE),1))</f>
        <v/>
      </c>
      <c r="F32" s="30" t="str">
        <f>IF(COUNTA(A32:C32)&lt;&gt;2,"",ROUND(VLOOKUP(A32,食材リスト!$A$6:$H$505,5,FALSE)*C32/VLOOKUP(A32,食材リスト!$A$6:$H$505,2,FALSE),1))</f>
        <v/>
      </c>
      <c r="G32" s="20" t="str">
        <f>IF(COUNTA(A32:C32)&lt;&gt;2,"",ROUND(VLOOKUP(A32,食材リスト!$A$6:$H$505,6,FALSE)*C32/VLOOKUP(A32,食材リスト!$A$6:$H$505,2,FALSE),1))</f>
        <v/>
      </c>
      <c r="H32" s="25" t="str">
        <f>IF(COUNTA(A32:C32)&lt;&gt;2,"",ROUND(VLOOKUP(A32,食材リスト!$A$6:$H$505,7,FALSE)*C32/VLOOKUP(A32,食材リスト!$A$6:$H$505,2,FALSE),0))</f>
        <v/>
      </c>
      <c r="I32" s="14"/>
      <c r="J32" s="154"/>
      <c r="K32" s="155"/>
      <c r="L32" s="34"/>
      <c r="M32" s="12" t="str">
        <f>IF(J32="","",VLOOKUP(J32,食材リスト!$A$6:$H$505,3,FALSE))</f>
        <v/>
      </c>
      <c r="N32" s="19" t="str">
        <f>IF(COUNTA(J32:L32)&lt;&gt;2,"",ROUND(VLOOKUP(J32,食材リスト!$A$6:$H$505,4,FALSE)*L32/VLOOKUP(J32,食材リスト!$A$6:$H$505,2,FALSE),1))</f>
        <v/>
      </c>
      <c r="O32" s="30" t="str">
        <f>IF(COUNTA(J32:L32)&lt;&gt;2,"",ROUND(VLOOKUP(J32,食材リスト!$A$6:$H$505,5,FALSE)*L32/VLOOKUP(J32,食材リスト!$A$6:$H$505,2,FALSE),1))</f>
        <v/>
      </c>
      <c r="P32" s="20" t="str">
        <f>IF(COUNTA(J32:L32)&lt;&gt;2,"",ROUND(VLOOKUP(J32,食材リスト!$A$6:$H$505,6,FALSE)*L32/VLOOKUP(J32,食材リスト!$A$6:$H$505,2,FALSE),1))</f>
        <v/>
      </c>
      <c r="Q32" s="25" t="str">
        <f>IF(COUNTA(J32:L32)&lt;&gt;2,"",ROUND(VLOOKUP(J32,食材リスト!$A$6:$H$505,7,FALSE)*L32/VLOOKUP(J32,食材リスト!$A$6:$H$505,2,FALSE),0))</f>
        <v/>
      </c>
      <c r="S32" s="154"/>
      <c r="T32" s="155"/>
      <c r="U32" s="34"/>
      <c r="V32" s="12" t="str">
        <f>IF(S32="","",VLOOKUP(S32,食材リスト!$A$6:$H$505,3,FALSE))</f>
        <v/>
      </c>
      <c r="W32" s="19" t="str">
        <f>IF(COUNTA(S32:U32)&lt;&gt;2,"",ROUND(VLOOKUP(S32,食材リスト!$A$6:$H$505,4,FALSE)*U32/VLOOKUP(S32,食材リスト!$A$6:$H$505,2,FALSE),1))</f>
        <v/>
      </c>
      <c r="X32" s="30" t="str">
        <f>IF(COUNTA(S32:U32)&lt;&gt;2,"",ROUND(VLOOKUP(S32,食材リスト!$A$6:$H$505,5,FALSE)*U32/VLOOKUP(S32,食材リスト!$A$6:$H$505,2,FALSE),1))</f>
        <v/>
      </c>
      <c r="Y32" s="20" t="str">
        <f>IF(COUNTA(S32:U32)&lt;&gt;2,"",ROUND(VLOOKUP(S32,食材リスト!$A$6:$H$505,6,FALSE)*U32/VLOOKUP(S32,食材リスト!$A$6:$H$505,2,FALSE),1))</f>
        <v/>
      </c>
      <c r="Z32" s="25" t="str">
        <f>IF(COUNTA(S32:U32)&lt;&gt;2,"",ROUND(VLOOKUP(S32,食材リスト!$A$6:$H$505,7,FALSE)*U32/VLOOKUP(S32,食材リスト!$A$6:$H$505,2,FALSE),0))</f>
        <v/>
      </c>
    </row>
    <row r="33" spans="1:26">
      <c r="A33" s="154"/>
      <c r="B33" s="155"/>
      <c r="C33" s="34"/>
      <c r="D33" s="12" t="str">
        <f>IF(A33="","",VLOOKUP(A33,食材リスト!$A$6:$H$505,3,FALSE))</f>
        <v/>
      </c>
      <c r="E33" s="19" t="str">
        <f>IF(COUNTA(A33:C33)&lt;&gt;2,"",ROUND(VLOOKUP(A33,食材リスト!$A$6:$H$505,4,FALSE)*C33/VLOOKUP(A33,食材リスト!$A$6:$H$505,2,FALSE),1))</f>
        <v/>
      </c>
      <c r="F33" s="30" t="str">
        <f>IF(COUNTA(A33:C33)&lt;&gt;2,"",ROUND(VLOOKUP(A33,食材リスト!$A$6:$H$505,5,FALSE)*C33/VLOOKUP(A33,食材リスト!$A$6:$H$505,2,FALSE),1))</f>
        <v/>
      </c>
      <c r="G33" s="20" t="str">
        <f>IF(COUNTA(A33:C33)&lt;&gt;2,"",ROUND(VLOOKUP(A33,食材リスト!$A$6:$H$505,6,FALSE)*C33/VLOOKUP(A33,食材リスト!$A$6:$H$505,2,FALSE),1))</f>
        <v/>
      </c>
      <c r="H33" s="25" t="str">
        <f>IF(COUNTA(A33:C33)&lt;&gt;2,"",ROUND(VLOOKUP(A33,食材リスト!$A$6:$H$505,7,FALSE)*C33/VLOOKUP(A33,食材リスト!$A$6:$H$505,2,FALSE),0))</f>
        <v/>
      </c>
      <c r="J33" s="154"/>
      <c r="K33" s="155"/>
      <c r="L33" s="34"/>
      <c r="M33" s="12" t="str">
        <f>IF(J33="","",VLOOKUP(J33,食材リスト!$A$6:$H$505,3,FALSE))</f>
        <v/>
      </c>
      <c r="N33" s="19" t="str">
        <f>IF(COUNTA(J33:L33)&lt;&gt;2,"",ROUND(VLOOKUP(J33,食材リスト!$A$6:$H$505,4,FALSE)*L33/VLOOKUP(J33,食材リスト!$A$6:$H$505,2,FALSE),1))</f>
        <v/>
      </c>
      <c r="O33" s="30" t="str">
        <f>IF(COUNTA(J33:L33)&lt;&gt;2,"",ROUND(VLOOKUP(J33,食材リスト!$A$6:$H$505,5,FALSE)*L33/VLOOKUP(J33,食材リスト!$A$6:$H$505,2,FALSE),1))</f>
        <v/>
      </c>
      <c r="P33" s="20" t="str">
        <f>IF(COUNTA(J33:L33)&lt;&gt;2,"",ROUND(VLOOKUP(J33,食材リスト!$A$6:$H$505,6,FALSE)*L33/VLOOKUP(J33,食材リスト!$A$6:$H$505,2,FALSE),1))</f>
        <v/>
      </c>
      <c r="Q33" s="25" t="str">
        <f>IF(COUNTA(J33:L33)&lt;&gt;2,"",ROUND(VLOOKUP(J33,食材リスト!$A$6:$H$505,7,FALSE)*L33/VLOOKUP(J33,食材リスト!$A$6:$H$505,2,FALSE),0))</f>
        <v/>
      </c>
      <c r="S33" s="154"/>
      <c r="T33" s="155"/>
      <c r="U33" s="34"/>
      <c r="V33" s="12" t="str">
        <f>IF(S33="","",VLOOKUP(S33,食材リスト!$A$6:$H$505,3,FALSE))</f>
        <v/>
      </c>
      <c r="W33" s="19" t="str">
        <f>IF(COUNTA(S33:U33)&lt;&gt;2,"",ROUND(VLOOKUP(S33,食材リスト!$A$6:$H$505,4,FALSE)*U33/VLOOKUP(S33,食材リスト!$A$6:$H$505,2,FALSE),1))</f>
        <v/>
      </c>
      <c r="X33" s="30" t="str">
        <f>IF(COUNTA(S33:U33)&lt;&gt;2,"",ROUND(VLOOKUP(S33,食材リスト!$A$6:$H$505,5,FALSE)*U33/VLOOKUP(S33,食材リスト!$A$6:$H$505,2,FALSE),1))</f>
        <v/>
      </c>
      <c r="Y33" s="20" t="str">
        <f>IF(COUNTA(S33:U33)&lt;&gt;2,"",ROUND(VLOOKUP(S33,食材リスト!$A$6:$H$505,6,FALSE)*U33/VLOOKUP(S33,食材リスト!$A$6:$H$505,2,FALSE),1))</f>
        <v/>
      </c>
      <c r="Z33" s="25" t="str">
        <f>IF(COUNTA(S33:U33)&lt;&gt;2,"",ROUND(VLOOKUP(S33,食材リスト!$A$6:$H$505,7,FALSE)*U33/VLOOKUP(S33,食材リスト!$A$6:$H$505,2,FALSE),0))</f>
        <v/>
      </c>
    </row>
    <row r="34" spans="1:26">
      <c r="A34" s="154"/>
      <c r="B34" s="155"/>
      <c r="C34" s="34"/>
      <c r="D34" s="12" t="str">
        <f>IF(A34="","",VLOOKUP(A34,食材リスト!$A$6:$H$505,3,FALSE))</f>
        <v/>
      </c>
      <c r="E34" s="19" t="str">
        <f>IF(COUNTA(A34:C34)&lt;&gt;2,"",ROUND(VLOOKUP(A34,食材リスト!$A$6:$H$505,4,FALSE)*C34/VLOOKUP(A34,食材リスト!$A$6:$H$505,2,FALSE),1))</f>
        <v/>
      </c>
      <c r="F34" s="30" t="str">
        <f>IF(COUNTA(A34:C34)&lt;&gt;2,"",ROUND(VLOOKUP(A34,食材リスト!$A$6:$H$505,5,FALSE)*C34/VLOOKUP(A34,食材リスト!$A$6:$H$505,2,FALSE),1))</f>
        <v/>
      </c>
      <c r="G34" s="20" t="str">
        <f>IF(COUNTA(A34:C34)&lt;&gt;2,"",ROUND(VLOOKUP(A34,食材リスト!$A$6:$H$505,6,FALSE)*C34/VLOOKUP(A34,食材リスト!$A$6:$H$505,2,FALSE),1))</f>
        <v/>
      </c>
      <c r="H34" s="25" t="str">
        <f>IF(COUNTA(A34:C34)&lt;&gt;2,"",ROUND(VLOOKUP(A34,食材リスト!$A$6:$H$505,7,FALSE)*C34/VLOOKUP(A34,食材リスト!$A$6:$H$505,2,FALSE),0))</f>
        <v/>
      </c>
      <c r="J34" s="154"/>
      <c r="K34" s="155"/>
      <c r="L34" s="34"/>
      <c r="M34" s="12" t="str">
        <f>IF(J34="","",VLOOKUP(J34,食材リスト!$A$6:$H$505,3,FALSE))</f>
        <v/>
      </c>
      <c r="N34" s="19" t="str">
        <f>IF(COUNTA(J34:L34)&lt;&gt;2,"",ROUND(VLOOKUP(J34,食材リスト!$A$6:$H$505,4,FALSE)*L34/VLOOKUP(J34,食材リスト!$A$6:$H$505,2,FALSE),1))</f>
        <v/>
      </c>
      <c r="O34" s="30" t="str">
        <f>IF(COUNTA(J34:L34)&lt;&gt;2,"",ROUND(VLOOKUP(J34,食材リスト!$A$6:$H$505,5,FALSE)*L34/VLOOKUP(J34,食材リスト!$A$6:$H$505,2,FALSE),1))</f>
        <v/>
      </c>
      <c r="P34" s="20" t="str">
        <f>IF(COUNTA(J34:L34)&lt;&gt;2,"",ROUND(VLOOKUP(J34,食材リスト!$A$6:$H$505,6,FALSE)*L34/VLOOKUP(J34,食材リスト!$A$6:$H$505,2,FALSE),1))</f>
        <v/>
      </c>
      <c r="Q34" s="25" t="str">
        <f>IF(COUNTA(J34:L34)&lt;&gt;2,"",ROUND(VLOOKUP(J34,食材リスト!$A$6:$H$505,7,FALSE)*L34/VLOOKUP(J34,食材リスト!$A$6:$H$505,2,FALSE),0))</f>
        <v/>
      </c>
      <c r="S34" s="154"/>
      <c r="T34" s="155"/>
      <c r="U34" s="34"/>
      <c r="V34" s="12" t="str">
        <f>IF(S34="","",VLOOKUP(S34,食材リスト!$A$6:$H$505,3,FALSE))</f>
        <v/>
      </c>
      <c r="W34" s="19" t="str">
        <f>IF(COUNTA(S34:U34)&lt;&gt;2,"",ROUND(VLOOKUP(S34,食材リスト!$A$6:$H$505,4,FALSE)*U34/VLOOKUP(S34,食材リスト!$A$6:$H$505,2,FALSE),1))</f>
        <v/>
      </c>
      <c r="X34" s="30" t="str">
        <f>IF(COUNTA(S34:U34)&lt;&gt;2,"",ROUND(VLOOKUP(S34,食材リスト!$A$6:$H$505,5,FALSE)*U34/VLOOKUP(S34,食材リスト!$A$6:$H$505,2,FALSE),1))</f>
        <v/>
      </c>
      <c r="Y34" s="20" t="str">
        <f>IF(COUNTA(S34:U34)&lt;&gt;2,"",ROUND(VLOOKUP(S34,食材リスト!$A$6:$H$505,6,FALSE)*U34/VLOOKUP(S34,食材リスト!$A$6:$H$505,2,FALSE),1))</f>
        <v/>
      </c>
      <c r="Z34" s="25" t="str">
        <f>IF(COUNTA(S34:U34)&lt;&gt;2,"",ROUND(VLOOKUP(S34,食材リスト!$A$6:$H$505,7,FALSE)*U34/VLOOKUP(S34,食材リスト!$A$6:$H$505,2,FALSE),0))</f>
        <v/>
      </c>
    </row>
    <row r="35" spans="1:26">
      <c r="A35" s="154"/>
      <c r="B35" s="155"/>
      <c r="C35" s="34"/>
      <c r="D35" s="12" t="str">
        <f>IF(A35="","",VLOOKUP(A35,食材リスト!$A$6:$H$505,3,FALSE))</f>
        <v/>
      </c>
      <c r="E35" s="19" t="str">
        <f>IF(COUNTA(A35:C35)&lt;&gt;2,"",ROUND(VLOOKUP(A35,食材リスト!$A$6:$H$505,4,FALSE)*C35/VLOOKUP(A35,食材リスト!$A$6:$H$505,2,FALSE),1))</f>
        <v/>
      </c>
      <c r="F35" s="30" t="str">
        <f>IF(COUNTA(A35:C35)&lt;&gt;2,"",ROUND(VLOOKUP(A35,食材リスト!$A$6:$H$505,5,FALSE)*C35/VLOOKUP(A35,食材リスト!$A$6:$H$505,2,FALSE),1))</f>
        <v/>
      </c>
      <c r="G35" s="20" t="str">
        <f>IF(COUNTA(A35:C35)&lt;&gt;2,"",ROUND(VLOOKUP(A35,食材リスト!$A$6:$H$505,6,FALSE)*C35/VLOOKUP(A35,食材リスト!$A$6:$H$505,2,FALSE),1))</f>
        <v/>
      </c>
      <c r="H35" s="25" t="str">
        <f>IF(COUNTA(A35:C35)&lt;&gt;2,"",ROUND(VLOOKUP(A35,食材リスト!$A$6:$H$505,7,FALSE)*C35/VLOOKUP(A35,食材リスト!$A$6:$H$505,2,FALSE),0))</f>
        <v/>
      </c>
      <c r="J35" s="154"/>
      <c r="K35" s="155"/>
      <c r="L35" s="34"/>
      <c r="M35" s="12" t="str">
        <f>IF(J35="","",VLOOKUP(J35,食材リスト!$A$6:$H$505,3,FALSE))</f>
        <v/>
      </c>
      <c r="N35" s="19" t="str">
        <f>IF(COUNTA(J35:L35)&lt;&gt;2,"",ROUND(VLOOKUP(J35,食材リスト!$A$6:$H$505,4,FALSE)*L35/VLOOKUP(J35,食材リスト!$A$6:$H$505,2,FALSE),1))</f>
        <v/>
      </c>
      <c r="O35" s="30" t="str">
        <f>IF(COUNTA(J35:L35)&lt;&gt;2,"",ROUND(VLOOKUP(J35,食材リスト!$A$6:$H$505,5,FALSE)*L35/VLOOKUP(J35,食材リスト!$A$6:$H$505,2,FALSE),1))</f>
        <v/>
      </c>
      <c r="P35" s="20" t="str">
        <f>IF(COUNTA(J35:L35)&lt;&gt;2,"",ROUND(VLOOKUP(J35,食材リスト!$A$6:$H$505,6,FALSE)*L35/VLOOKUP(J35,食材リスト!$A$6:$H$505,2,FALSE),1))</f>
        <v/>
      </c>
      <c r="Q35" s="25" t="str">
        <f>IF(COUNTA(J35:L35)&lt;&gt;2,"",ROUND(VLOOKUP(J35,食材リスト!$A$6:$H$505,7,FALSE)*L35/VLOOKUP(J35,食材リスト!$A$6:$H$505,2,FALSE),0))</f>
        <v/>
      </c>
      <c r="S35" s="154"/>
      <c r="T35" s="155"/>
      <c r="U35" s="34"/>
      <c r="V35" s="12" t="str">
        <f>IF(S35="","",VLOOKUP(S35,食材リスト!$A$6:$H$505,3,FALSE))</f>
        <v/>
      </c>
      <c r="W35" s="19" t="str">
        <f>IF(COUNTA(S35:U35)&lt;&gt;2,"",ROUND(VLOOKUP(S35,食材リスト!$A$6:$H$505,4,FALSE)*U35/VLOOKUP(S35,食材リスト!$A$6:$H$505,2,FALSE),1))</f>
        <v/>
      </c>
      <c r="X35" s="30" t="str">
        <f>IF(COUNTA(S35:U35)&lt;&gt;2,"",ROUND(VLOOKUP(S35,食材リスト!$A$6:$H$505,5,FALSE)*U35/VLOOKUP(S35,食材リスト!$A$6:$H$505,2,FALSE),1))</f>
        <v/>
      </c>
      <c r="Y35" s="20" t="str">
        <f>IF(COUNTA(S35:U35)&lt;&gt;2,"",ROUND(VLOOKUP(S35,食材リスト!$A$6:$H$505,6,FALSE)*U35/VLOOKUP(S35,食材リスト!$A$6:$H$505,2,FALSE),1))</f>
        <v/>
      </c>
      <c r="Z35" s="25" t="str">
        <f>IF(COUNTA(S35:U35)&lt;&gt;2,"",ROUND(VLOOKUP(S35,食材リスト!$A$6:$H$505,7,FALSE)*U35/VLOOKUP(S35,食材リスト!$A$6:$H$505,2,FALSE),0))</f>
        <v/>
      </c>
    </row>
    <row r="36" spans="1:26">
      <c r="A36" s="154"/>
      <c r="B36" s="155"/>
      <c r="C36" s="34"/>
      <c r="D36" s="12" t="str">
        <f>IF(A36="","",VLOOKUP(A36,食材リスト!$A$6:$H$505,3,FALSE))</f>
        <v/>
      </c>
      <c r="E36" s="19" t="str">
        <f>IF(COUNTA(A36:C36)&lt;&gt;2,"",ROUND(VLOOKUP(A36,食材リスト!$A$6:$H$505,4,FALSE)*C36/VLOOKUP(A36,食材リスト!$A$6:$H$505,2,FALSE),1))</f>
        <v/>
      </c>
      <c r="F36" s="30" t="str">
        <f>IF(COUNTA(A36:C36)&lt;&gt;2,"",ROUND(VLOOKUP(A36,食材リスト!$A$6:$H$505,5,FALSE)*C36/VLOOKUP(A36,食材リスト!$A$6:$H$505,2,FALSE),1))</f>
        <v/>
      </c>
      <c r="G36" s="20" t="str">
        <f>IF(COUNTA(A36:C36)&lt;&gt;2,"",ROUND(VLOOKUP(A36,食材リスト!$A$6:$H$505,6,FALSE)*C36/VLOOKUP(A36,食材リスト!$A$6:$H$505,2,FALSE),1))</f>
        <v/>
      </c>
      <c r="H36" s="25" t="str">
        <f>IF(COUNTA(A36:C36)&lt;&gt;2,"",ROUND(VLOOKUP(A36,食材リスト!$A$6:$H$505,7,FALSE)*C36/VLOOKUP(A36,食材リスト!$A$6:$H$505,2,FALSE),0))</f>
        <v/>
      </c>
      <c r="J36" s="154"/>
      <c r="K36" s="155"/>
      <c r="L36" s="34"/>
      <c r="M36" s="12" t="str">
        <f>IF(J36="","",VLOOKUP(J36,食材リスト!$A$6:$H$505,3,FALSE))</f>
        <v/>
      </c>
      <c r="N36" s="19" t="str">
        <f>IF(COUNTA(J36:L36)&lt;&gt;2,"",ROUND(VLOOKUP(J36,食材リスト!$A$6:$H$505,4,FALSE)*L36/VLOOKUP(J36,食材リスト!$A$6:$H$505,2,FALSE),1))</f>
        <v/>
      </c>
      <c r="O36" s="30" t="str">
        <f>IF(COUNTA(J36:L36)&lt;&gt;2,"",ROUND(VLOOKUP(J36,食材リスト!$A$6:$H$505,5,FALSE)*L36/VLOOKUP(J36,食材リスト!$A$6:$H$505,2,FALSE),1))</f>
        <v/>
      </c>
      <c r="P36" s="20" t="str">
        <f>IF(COUNTA(J36:L36)&lt;&gt;2,"",ROUND(VLOOKUP(J36,食材リスト!$A$6:$H$505,6,FALSE)*L36/VLOOKUP(J36,食材リスト!$A$6:$H$505,2,FALSE),1))</f>
        <v/>
      </c>
      <c r="Q36" s="25" t="str">
        <f>IF(COUNTA(J36:L36)&lt;&gt;2,"",ROUND(VLOOKUP(J36,食材リスト!$A$6:$H$505,7,FALSE)*L36/VLOOKUP(J36,食材リスト!$A$6:$H$505,2,FALSE),0))</f>
        <v/>
      </c>
      <c r="S36" s="154"/>
      <c r="T36" s="155"/>
      <c r="U36" s="34"/>
      <c r="V36" s="12" t="str">
        <f>IF(S36="","",VLOOKUP(S36,食材リスト!$A$6:$H$505,3,FALSE))</f>
        <v/>
      </c>
      <c r="W36" s="19" t="str">
        <f>IF(COUNTA(S36:U36)&lt;&gt;2,"",ROUND(VLOOKUP(S36,食材リスト!$A$6:$H$505,4,FALSE)*U36/VLOOKUP(S36,食材リスト!$A$6:$H$505,2,FALSE),1))</f>
        <v/>
      </c>
      <c r="X36" s="30" t="str">
        <f>IF(COUNTA(S36:U36)&lt;&gt;2,"",ROUND(VLOOKUP(S36,食材リスト!$A$6:$H$505,5,FALSE)*U36/VLOOKUP(S36,食材リスト!$A$6:$H$505,2,FALSE),1))</f>
        <v/>
      </c>
      <c r="Y36" s="20" t="str">
        <f>IF(COUNTA(S36:U36)&lt;&gt;2,"",ROUND(VLOOKUP(S36,食材リスト!$A$6:$H$505,6,FALSE)*U36/VLOOKUP(S36,食材リスト!$A$6:$H$505,2,FALSE),1))</f>
        <v/>
      </c>
      <c r="Z36" s="25" t="str">
        <f>IF(COUNTA(S36:U36)&lt;&gt;2,"",ROUND(VLOOKUP(S36,食材リスト!$A$6:$H$505,7,FALSE)*U36/VLOOKUP(S36,食材リスト!$A$6:$H$505,2,FALSE),0))</f>
        <v/>
      </c>
    </row>
    <row r="37" spans="1:26">
      <c r="A37" s="154"/>
      <c r="B37" s="155"/>
      <c r="C37" s="34"/>
      <c r="D37" s="12" t="str">
        <f>IF(A37="","",VLOOKUP(A37,食材リスト!$A$6:$H$505,3,FALSE))</f>
        <v/>
      </c>
      <c r="E37" s="19" t="str">
        <f>IF(COUNTA(A37:C37)&lt;&gt;2,"",ROUND(VLOOKUP(A37,食材リスト!$A$6:$H$505,4,FALSE)*C37/VLOOKUP(A37,食材リスト!$A$6:$H$505,2,FALSE),1))</f>
        <v/>
      </c>
      <c r="F37" s="30" t="str">
        <f>IF(COUNTA(A37:C37)&lt;&gt;2,"",ROUND(VLOOKUP(A37,食材リスト!$A$6:$H$505,5,FALSE)*C37/VLOOKUP(A37,食材リスト!$A$6:$H$505,2,FALSE),1))</f>
        <v/>
      </c>
      <c r="G37" s="20" t="str">
        <f>IF(COUNTA(A37:C37)&lt;&gt;2,"",ROUND(VLOOKUP(A37,食材リスト!$A$6:$H$505,6,FALSE)*C37/VLOOKUP(A37,食材リスト!$A$6:$H$505,2,FALSE),1))</f>
        <v/>
      </c>
      <c r="H37" s="25" t="str">
        <f>IF(COUNTA(A37:C37)&lt;&gt;2,"",ROUND(VLOOKUP(A37,食材リスト!$A$6:$H$505,7,FALSE)*C37/VLOOKUP(A37,食材リスト!$A$6:$H$505,2,FALSE),0))</f>
        <v/>
      </c>
      <c r="J37" s="154"/>
      <c r="K37" s="155"/>
      <c r="L37" s="34"/>
      <c r="M37" s="12" t="str">
        <f>IF(J37="","",VLOOKUP(J37,食材リスト!$A$6:$H$505,3,FALSE))</f>
        <v/>
      </c>
      <c r="N37" s="19" t="str">
        <f>IF(COUNTA(J37:L37)&lt;&gt;2,"",ROUND(VLOOKUP(J37,食材リスト!$A$6:$H$505,4,FALSE)*L37/VLOOKUP(J37,食材リスト!$A$6:$H$505,2,FALSE),1))</f>
        <v/>
      </c>
      <c r="O37" s="30" t="str">
        <f>IF(COUNTA(J37:L37)&lt;&gt;2,"",ROUND(VLOOKUP(J37,食材リスト!$A$6:$H$505,5,FALSE)*L37/VLOOKUP(J37,食材リスト!$A$6:$H$505,2,FALSE),1))</f>
        <v/>
      </c>
      <c r="P37" s="20" t="str">
        <f>IF(COUNTA(J37:L37)&lt;&gt;2,"",ROUND(VLOOKUP(J37,食材リスト!$A$6:$H$505,6,FALSE)*L37/VLOOKUP(J37,食材リスト!$A$6:$H$505,2,FALSE),1))</f>
        <v/>
      </c>
      <c r="Q37" s="25" t="str">
        <f>IF(COUNTA(J37:L37)&lt;&gt;2,"",ROUND(VLOOKUP(J37,食材リスト!$A$6:$H$505,7,FALSE)*L37/VLOOKUP(J37,食材リスト!$A$6:$H$505,2,FALSE),0))</f>
        <v/>
      </c>
      <c r="S37" s="154"/>
      <c r="T37" s="155"/>
      <c r="U37" s="34"/>
      <c r="V37" s="12" t="str">
        <f>IF(S37="","",VLOOKUP(S37,食材リスト!$A$6:$H$505,3,FALSE))</f>
        <v/>
      </c>
      <c r="W37" s="19" t="str">
        <f>IF(COUNTA(S37:U37)&lt;&gt;2,"",ROUND(VLOOKUP(S37,食材リスト!$A$6:$H$505,4,FALSE)*U37/VLOOKUP(S37,食材リスト!$A$6:$H$505,2,FALSE),1))</f>
        <v/>
      </c>
      <c r="X37" s="30" t="str">
        <f>IF(COUNTA(S37:U37)&lt;&gt;2,"",ROUND(VLOOKUP(S37,食材リスト!$A$6:$H$505,5,FALSE)*U37/VLOOKUP(S37,食材リスト!$A$6:$H$505,2,FALSE),1))</f>
        <v/>
      </c>
      <c r="Y37" s="20" t="str">
        <f>IF(COUNTA(S37:U37)&lt;&gt;2,"",ROUND(VLOOKUP(S37,食材リスト!$A$6:$H$505,6,FALSE)*U37/VLOOKUP(S37,食材リスト!$A$6:$H$505,2,FALSE),1))</f>
        <v/>
      </c>
      <c r="Z37" s="25" t="str">
        <f>IF(COUNTA(S37:U37)&lt;&gt;2,"",ROUND(VLOOKUP(S37,食材リスト!$A$6:$H$505,7,FALSE)*U37/VLOOKUP(S37,食材リスト!$A$6:$H$505,2,FALSE),0))</f>
        <v/>
      </c>
    </row>
    <row r="38" spans="1:26">
      <c r="A38" s="154"/>
      <c r="B38" s="155"/>
      <c r="C38" s="34"/>
      <c r="D38" s="12" t="str">
        <f>IF(A38="","",VLOOKUP(A38,食材リスト!$A$6:$H$505,3,FALSE))</f>
        <v/>
      </c>
      <c r="E38" s="19" t="str">
        <f>IF(COUNTA(A38:C38)&lt;&gt;2,"",ROUND(VLOOKUP(A38,食材リスト!$A$6:$H$505,4,FALSE)*C38/VLOOKUP(A38,食材リスト!$A$6:$H$505,2,FALSE),1))</f>
        <v/>
      </c>
      <c r="F38" s="30" t="str">
        <f>IF(COUNTA(A38:C38)&lt;&gt;2,"",ROUND(VLOOKUP(A38,食材リスト!$A$6:$H$505,5,FALSE)*C38/VLOOKUP(A38,食材リスト!$A$6:$H$505,2,FALSE),1))</f>
        <v/>
      </c>
      <c r="G38" s="20" t="str">
        <f>IF(COUNTA(A38:C38)&lt;&gt;2,"",ROUND(VLOOKUP(A38,食材リスト!$A$6:$H$505,6,FALSE)*C38/VLOOKUP(A38,食材リスト!$A$6:$H$505,2,FALSE),1))</f>
        <v/>
      </c>
      <c r="H38" s="25" t="str">
        <f>IF(COUNTA(A38:C38)&lt;&gt;2,"",ROUND(VLOOKUP(A38,食材リスト!$A$6:$H$505,7,FALSE)*C38/VLOOKUP(A38,食材リスト!$A$6:$H$505,2,FALSE),0))</f>
        <v/>
      </c>
      <c r="J38" s="154"/>
      <c r="K38" s="155"/>
      <c r="L38" s="34"/>
      <c r="M38" s="12" t="str">
        <f>IF(J38="","",VLOOKUP(J38,食材リスト!$A$6:$H$505,3,FALSE))</f>
        <v/>
      </c>
      <c r="N38" s="19" t="str">
        <f>IF(COUNTA(J38:L38)&lt;&gt;2,"",ROUND(VLOOKUP(J38,食材リスト!$A$6:$H$505,4,FALSE)*L38/VLOOKUP(J38,食材リスト!$A$6:$H$505,2,FALSE),1))</f>
        <v/>
      </c>
      <c r="O38" s="30" t="str">
        <f>IF(COUNTA(J38:L38)&lt;&gt;2,"",ROUND(VLOOKUP(J38,食材リスト!$A$6:$H$505,5,FALSE)*L38/VLOOKUP(J38,食材リスト!$A$6:$H$505,2,FALSE),1))</f>
        <v/>
      </c>
      <c r="P38" s="20" t="str">
        <f>IF(COUNTA(J38:L38)&lt;&gt;2,"",ROUND(VLOOKUP(J38,食材リスト!$A$6:$H$505,6,FALSE)*L38/VLOOKUP(J38,食材リスト!$A$6:$H$505,2,FALSE),1))</f>
        <v/>
      </c>
      <c r="Q38" s="25" t="str">
        <f>IF(COUNTA(J38:L38)&lt;&gt;2,"",ROUND(VLOOKUP(J38,食材リスト!$A$6:$H$505,7,FALSE)*L38/VLOOKUP(J38,食材リスト!$A$6:$H$505,2,FALSE),0))</f>
        <v/>
      </c>
      <c r="S38" s="154"/>
      <c r="T38" s="155"/>
      <c r="U38" s="34"/>
      <c r="V38" s="12" t="str">
        <f>IF(S38="","",VLOOKUP(S38,食材リスト!$A$6:$H$505,3,FALSE))</f>
        <v/>
      </c>
      <c r="W38" s="19" t="str">
        <f>IF(COUNTA(S38:U38)&lt;&gt;2,"",ROUND(VLOOKUP(S38,食材リスト!$A$6:$H$505,4,FALSE)*U38/VLOOKUP(S38,食材リスト!$A$6:$H$505,2,FALSE),1))</f>
        <v/>
      </c>
      <c r="X38" s="30" t="str">
        <f>IF(COUNTA(S38:U38)&lt;&gt;2,"",ROUND(VLOOKUP(S38,食材リスト!$A$6:$H$505,5,FALSE)*U38/VLOOKUP(S38,食材リスト!$A$6:$H$505,2,FALSE),1))</f>
        <v/>
      </c>
      <c r="Y38" s="20" t="str">
        <f>IF(COUNTA(S38:U38)&lt;&gt;2,"",ROUND(VLOOKUP(S38,食材リスト!$A$6:$H$505,6,FALSE)*U38/VLOOKUP(S38,食材リスト!$A$6:$H$505,2,FALSE),1))</f>
        <v/>
      </c>
      <c r="Z38" s="25" t="str">
        <f>IF(COUNTA(S38:U38)&lt;&gt;2,"",ROUND(VLOOKUP(S38,食材リスト!$A$6:$H$505,7,FALSE)*U38/VLOOKUP(S38,食材リスト!$A$6:$H$505,2,FALSE),0))</f>
        <v/>
      </c>
    </row>
    <row r="39" spans="1:26">
      <c r="A39" s="154"/>
      <c r="B39" s="155"/>
      <c r="C39" s="34"/>
      <c r="D39" s="12" t="str">
        <f>IF(A39="","",VLOOKUP(A39,食材リスト!$A$6:$H$505,3,FALSE))</f>
        <v/>
      </c>
      <c r="E39" s="19" t="str">
        <f>IF(COUNTA(A39:C39)&lt;&gt;2,"",ROUND(VLOOKUP(A39,食材リスト!$A$6:$H$505,4,FALSE)*C39/VLOOKUP(A39,食材リスト!$A$6:$H$505,2,FALSE),1))</f>
        <v/>
      </c>
      <c r="F39" s="30" t="str">
        <f>IF(COUNTA(A39:C39)&lt;&gt;2,"",ROUND(VLOOKUP(A39,食材リスト!$A$6:$H$505,5,FALSE)*C39/VLOOKUP(A39,食材リスト!$A$6:$H$505,2,FALSE),1))</f>
        <v/>
      </c>
      <c r="G39" s="20" t="str">
        <f>IF(COUNTA(A39:C39)&lt;&gt;2,"",ROUND(VLOOKUP(A39,食材リスト!$A$6:$H$505,6,FALSE)*C39/VLOOKUP(A39,食材リスト!$A$6:$H$505,2,FALSE),1))</f>
        <v/>
      </c>
      <c r="H39" s="25" t="str">
        <f>IF(COUNTA(A39:C39)&lt;&gt;2,"",ROUND(VLOOKUP(A39,食材リスト!$A$6:$H$505,7,FALSE)*C39/VLOOKUP(A39,食材リスト!$A$6:$H$505,2,FALSE),0))</f>
        <v/>
      </c>
      <c r="J39" s="154"/>
      <c r="K39" s="155"/>
      <c r="L39" s="34"/>
      <c r="M39" s="12" t="str">
        <f>IF(J39="","",VLOOKUP(J39,食材リスト!$A$6:$H$505,3,FALSE))</f>
        <v/>
      </c>
      <c r="N39" s="19" t="str">
        <f>IF(COUNTA(J39:L39)&lt;&gt;2,"",ROUND(VLOOKUP(J39,食材リスト!$A$6:$H$505,4,FALSE)*L39/VLOOKUP(J39,食材リスト!$A$6:$H$505,2,FALSE),1))</f>
        <v/>
      </c>
      <c r="O39" s="30" t="str">
        <f>IF(COUNTA(J39:L39)&lt;&gt;2,"",ROUND(VLOOKUP(J39,食材リスト!$A$6:$H$505,5,FALSE)*L39/VLOOKUP(J39,食材リスト!$A$6:$H$505,2,FALSE),1))</f>
        <v/>
      </c>
      <c r="P39" s="20" t="str">
        <f>IF(COUNTA(J39:L39)&lt;&gt;2,"",ROUND(VLOOKUP(J39,食材リスト!$A$6:$H$505,6,FALSE)*L39/VLOOKUP(J39,食材リスト!$A$6:$H$505,2,FALSE),1))</f>
        <v/>
      </c>
      <c r="Q39" s="25" t="str">
        <f>IF(COUNTA(J39:L39)&lt;&gt;2,"",ROUND(VLOOKUP(J39,食材リスト!$A$6:$H$505,7,FALSE)*L39/VLOOKUP(J39,食材リスト!$A$6:$H$505,2,FALSE),0))</f>
        <v/>
      </c>
      <c r="S39" s="154"/>
      <c r="T39" s="155"/>
      <c r="U39" s="34"/>
      <c r="V39" s="12" t="str">
        <f>IF(S39="","",VLOOKUP(S39,食材リスト!$A$6:$H$505,3,FALSE))</f>
        <v/>
      </c>
      <c r="W39" s="19" t="str">
        <f>IF(COUNTA(S39:U39)&lt;&gt;2,"",ROUND(VLOOKUP(S39,食材リスト!$A$6:$H$505,4,FALSE)*U39/VLOOKUP(S39,食材リスト!$A$6:$H$505,2,FALSE),1))</f>
        <v/>
      </c>
      <c r="X39" s="30" t="str">
        <f>IF(COUNTA(S39:U39)&lt;&gt;2,"",ROUND(VLOOKUP(S39,食材リスト!$A$6:$H$505,5,FALSE)*U39/VLOOKUP(S39,食材リスト!$A$6:$H$505,2,FALSE),1))</f>
        <v/>
      </c>
      <c r="Y39" s="20" t="str">
        <f>IF(COUNTA(S39:U39)&lt;&gt;2,"",ROUND(VLOOKUP(S39,食材リスト!$A$6:$H$505,6,FALSE)*U39/VLOOKUP(S39,食材リスト!$A$6:$H$505,2,FALSE),1))</f>
        <v/>
      </c>
      <c r="Z39" s="25" t="str">
        <f>IF(COUNTA(S39:U39)&lt;&gt;2,"",ROUND(VLOOKUP(S39,食材リスト!$A$6:$H$505,7,FALSE)*U39/VLOOKUP(S39,食材リスト!$A$6:$H$505,2,FALSE),0))</f>
        <v/>
      </c>
    </row>
    <row r="40" spans="1:26">
      <c r="A40" s="154"/>
      <c r="B40" s="155"/>
      <c r="C40" s="34"/>
      <c r="D40" s="12" t="str">
        <f>IF(A40="","",VLOOKUP(A40,食材リスト!$A$6:$H$505,3,FALSE))</f>
        <v/>
      </c>
      <c r="E40" s="19" t="str">
        <f>IF(COUNTA(A40:C40)&lt;&gt;2,"",ROUND(VLOOKUP(A40,食材リスト!$A$6:$H$505,4,FALSE)*C40/VLOOKUP(A40,食材リスト!$A$6:$H$505,2,FALSE),1))</f>
        <v/>
      </c>
      <c r="F40" s="30" t="str">
        <f>IF(COUNTA(A40:C40)&lt;&gt;2,"",ROUND(VLOOKUP(A40,食材リスト!$A$6:$H$505,5,FALSE)*C40/VLOOKUP(A40,食材リスト!$A$6:$H$505,2,FALSE),1))</f>
        <v/>
      </c>
      <c r="G40" s="20" t="str">
        <f>IF(COUNTA(A40:C40)&lt;&gt;2,"",ROUND(VLOOKUP(A40,食材リスト!$A$6:$H$505,6,FALSE)*C40/VLOOKUP(A40,食材リスト!$A$6:$H$505,2,FALSE),1))</f>
        <v/>
      </c>
      <c r="H40" s="25" t="str">
        <f>IF(COUNTA(A40:C40)&lt;&gt;2,"",ROUND(VLOOKUP(A40,食材リスト!$A$6:$H$505,7,FALSE)*C40/VLOOKUP(A40,食材リスト!$A$6:$H$505,2,FALSE),0))</f>
        <v/>
      </c>
      <c r="J40" s="154"/>
      <c r="K40" s="155"/>
      <c r="L40" s="34"/>
      <c r="M40" s="12" t="str">
        <f>IF(J40="","",VLOOKUP(J40,食材リスト!$A$6:$H$505,3,FALSE))</f>
        <v/>
      </c>
      <c r="N40" s="19" t="str">
        <f>IF(COUNTA(J40:L40)&lt;&gt;2,"",ROUND(VLOOKUP(J40,食材リスト!$A$6:$H$505,4,FALSE)*L40/VLOOKUP(J40,食材リスト!$A$6:$H$505,2,FALSE),1))</f>
        <v/>
      </c>
      <c r="O40" s="30" t="str">
        <f>IF(COUNTA(J40:L40)&lt;&gt;2,"",ROUND(VLOOKUP(J40,食材リスト!$A$6:$H$505,5,FALSE)*L40/VLOOKUP(J40,食材リスト!$A$6:$H$505,2,FALSE),1))</f>
        <v/>
      </c>
      <c r="P40" s="20" t="str">
        <f>IF(COUNTA(J40:L40)&lt;&gt;2,"",ROUND(VLOOKUP(J40,食材リスト!$A$6:$H$505,6,FALSE)*L40/VLOOKUP(J40,食材リスト!$A$6:$H$505,2,FALSE),1))</f>
        <v/>
      </c>
      <c r="Q40" s="25" t="str">
        <f>IF(COUNTA(J40:L40)&lt;&gt;2,"",ROUND(VLOOKUP(J40,食材リスト!$A$6:$H$505,7,FALSE)*L40/VLOOKUP(J40,食材リスト!$A$6:$H$505,2,FALSE),0))</f>
        <v/>
      </c>
      <c r="S40" s="154"/>
      <c r="T40" s="155"/>
      <c r="U40" s="34"/>
      <c r="V40" s="12" t="str">
        <f>IF(S40="","",VLOOKUP(S40,食材リスト!$A$6:$H$505,3,FALSE))</f>
        <v/>
      </c>
      <c r="W40" s="19" t="str">
        <f>IF(COUNTA(S40:U40)&lt;&gt;2,"",ROUND(VLOOKUP(S40,食材リスト!$A$6:$H$505,4,FALSE)*U40/VLOOKUP(S40,食材リスト!$A$6:$H$505,2,FALSE),1))</f>
        <v/>
      </c>
      <c r="X40" s="30" t="str">
        <f>IF(COUNTA(S40:U40)&lt;&gt;2,"",ROUND(VLOOKUP(S40,食材リスト!$A$6:$H$505,5,FALSE)*U40/VLOOKUP(S40,食材リスト!$A$6:$H$505,2,FALSE),1))</f>
        <v/>
      </c>
      <c r="Y40" s="20" t="str">
        <f>IF(COUNTA(S40:U40)&lt;&gt;2,"",ROUND(VLOOKUP(S40,食材リスト!$A$6:$H$505,6,FALSE)*U40/VLOOKUP(S40,食材リスト!$A$6:$H$505,2,FALSE),1))</f>
        <v/>
      </c>
      <c r="Z40" s="25" t="str">
        <f>IF(COUNTA(S40:U40)&lt;&gt;2,"",ROUND(VLOOKUP(S40,食材リスト!$A$6:$H$505,7,FALSE)*U40/VLOOKUP(S40,食材リスト!$A$6:$H$505,2,FALSE),0))</f>
        <v/>
      </c>
    </row>
    <row r="41" spans="1:26">
      <c r="A41" s="154"/>
      <c r="B41" s="155"/>
      <c r="C41" s="34"/>
      <c r="D41" s="12" t="str">
        <f>IF(A41="","",VLOOKUP(A41,食材リスト!$A$6:$H$505,3,FALSE))</f>
        <v/>
      </c>
      <c r="E41" s="19" t="str">
        <f>IF(COUNTA(A41:C41)&lt;&gt;2,"",ROUND(VLOOKUP(A41,食材リスト!$A$6:$H$505,4,FALSE)*C41/VLOOKUP(A41,食材リスト!$A$6:$H$505,2,FALSE),1))</f>
        <v/>
      </c>
      <c r="F41" s="30" t="str">
        <f>IF(COUNTA(A41:C41)&lt;&gt;2,"",ROUND(VLOOKUP(A41,食材リスト!$A$6:$H$505,5,FALSE)*C41/VLOOKUP(A41,食材リスト!$A$6:$H$505,2,FALSE),1))</f>
        <v/>
      </c>
      <c r="G41" s="20" t="str">
        <f>IF(COUNTA(A41:C41)&lt;&gt;2,"",ROUND(VLOOKUP(A41,食材リスト!$A$6:$H$505,6,FALSE)*C41/VLOOKUP(A41,食材リスト!$A$6:$H$505,2,FALSE),1))</f>
        <v/>
      </c>
      <c r="H41" s="25" t="str">
        <f>IF(COUNTA(A41:C41)&lt;&gt;2,"",ROUND(VLOOKUP(A41,食材リスト!$A$6:$H$505,7,FALSE)*C41/VLOOKUP(A41,食材リスト!$A$6:$H$505,2,FALSE),0))</f>
        <v/>
      </c>
      <c r="J41" s="154"/>
      <c r="K41" s="155"/>
      <c r="L41" s="34"/>
      <c r="M41" s="12" t="str">
        <f>IF(J41="","",VLOOKUP(J41,食材リスト!$A$6:$H$505,3,FALSE))</f>
        <v/>
      </c>
      <c r="N41" s="19" t="str">
        <f>IF(COUNTA(J41:L41)&lt;&gt;2,"",ROUND(VLOOKUP(J41,食材リスト!$A$6:$H$505,4,FALSE)*L41/VLOOKUP(J41,食材リスト!$A$6:$H$505,2,FALSE),1))</f>
        <v/>
      </c>
      <c r="O41" s="30" t="str">
        <f>IF(COUNTA(J41:L41)&lt;&gt;2,"",ROUND(VLOOKUP(J41,食材リスト!$A$6:$H$505,5,FALSE)*L41/VLOOKUP(J41,食材リスト!$A$6:$H$505,2,FALSE),1))</f>
        <v/>
      </c>
      <c r="P41" s="20" t="str">
        <f>IF(COUNTA(J41:L41)&lt;&gt;2,"",ROUND(VLOOKUP(J41,食材リスト!$A$6:$H$505,6,FALSE)*L41/VLOOKUP(J41,食材リスト!$A$6:$H$505,2,FALSE),1))</f>
        <v/>
      </c>
      <c r="Q41" s="25" t="str">
        <f>IF(COUNTA(J41:L41)&lt;&gt;2,"",ROUND(VLOOKUP(J41,食材リスト!$A$6:$H$505,7,FALSE)*L41/VLOOKUP(J41,食材リスト!$A$6:$H$505,2,FALSE),0))</f>
        <v/>
      </c>
      <c r="S41" s="154"/>
      <c r="T41" s="155"/>
      <c r="U41" s="34"/>
      <c r="V41" s="12" t="str">
        <f>IF(S41="","",VLOOKUP(S41,食材リスト!$A$6:$H$505,3,FALSE))</f>
        <v/>
      </c>
      <c r="W41" s="19" t="str">
        <f>IF(COUNTA(S41:U41)&lt;&gt;2,"",ROUND(VLOOKUP(S41,食材リスト!$A$6:$H$505,4,FALSE)*U41/VLOOKUP(S41,食材リスト!$A$6:$H$505,2,FALSE),1))</f>
        <v/>
      </c>
      <c r="X41" s="30" t="str">
        <f>IF(COUNTA(S41:U41)&lt;&gt;2,"",ROUND(VLOOKUP(S41,食材リスト!$A$6:$H$505,5,FALSE)*U41/VLOOKUP(S41,食材リスト!$A$6:$H$505,2,FALSE),1))</f>
        <v/>
      </c>
      <c r="Y41" s="20" t="str">
        <f>IF(COUNTA(S41:U41)&lt;&gt;2,"",ROUND(VLOOKUP(S41,食材リスト!$A$6:$H$505,6,FALSE)*U41/VLOOKUP(S41,食材リスト!$A$6:$H$505,2,FALSE),1))</f>
        <v/>
      </c>
      <c r="Z41" s="25" t="str">
        <f>IF(COUNTA(S41:U41)&lt;&gt;2,"",ROUND(VLOOKUP(S41,食材リスト!$A$6:$H$505,7,FALSE)*U41/VLOOKUP(S41,食材リスト!$A$6:$H$505,2,FALSE),0))</f>
        <v/>
      </c>
    </row>
    <row r="42" spans="1:26">
      <c r="A42" s="154"/>
      <c r="B42" s="155"/>
      <c r="C42" s="34"/>
      <c r="D42" s="12" t="str">
        <f>IF(A42="","",VLOOKUP(A42,食材リスト!$A$6:$H$505,3,FALSE))</f>
        <v/>
      </c>
      <c r="E42" s="19" t="str">
        <f>IF(COUNTA(A42:C42)&lt;&gt;2,"",ROUND(VLOOKUP(A42,食材リスト!$A$6:$H$505,4,FALSE)*C42/VLOOKUP(A42,食材リスト!$A$6:$H$505,2,FALSE),1))</f>
        <v/>
      </c>
      <c r="F42" s="30" t="str">
        <f>IF(COUNTA(A42:C42)&lt;&gt;2,"",ROUND(VLOOKUP(A42,食材リスト!$A$6:$H$505,5,FALSE)*C42/VLOOKUP(A42,食材リスト!$A$6:$H$505,2,FALSE),1))</f>
        <v/>
      </c>
      <c r="G42" s="20" t="str">
        <f>IF(COUNTA(A42:C42)&lt;&gt;2,"",ROUND(VLOOKUP(A42,食材リスト!$A$6:$H$505,6,FALSE)*C42/VLOOKUP(A42,食材リスト!$A$6:$H$505,2,FALSE),1))</f>
        <v/>
      </c>
      <c r="H42" s="25" t="str">
        <f>IF(COUNTA(A42:C42)&lt;&gt;2,"",ROUND(VLOOKUP(A42,食材リスト!$A$6:$H$505,7,FALSE)*C42/VLOOKUP(A42,食材リスト!$A$6:$H$505,2,FALSE),0))</f>
        <v/>
      </c>
      <c r="J42" s="154"/>
      <c r="K42" s="155"/>
      <c r="L42" s="34"/>
      <c r="M42" s="12" t="str">
        <f>IF(J42="","",VLOOKUP(J42,食材リスト!$A$6:$H$505,3,FALSE))</f>
        <v/>
      </c>
      <c r="N42" s="19" t="str">
        <f>IF(COUNTA(J42:L42)&lt;&gt;2,"",ROUND(VLOOKUP(J42,食材リスト!$A$6:$H$505,4,FALSE)*L42/VLOOKUP(J42,食材リスト!$A$6:$H$505,2,FALSE),1))</f>
        <v/>
      </c>
      <c r="O42" s="30" t="str">
        <f>IF(COUNTA(J42:L42)&lt;&gt;2,"",ROUND(VLOOKUP(J42,食材リスト!$A$6:$H$505,5,FALSE)*L42/VLOOKUP(J42,食材リスト!$A$6:$H$505,2,FALSE),1))</f>
        <v/>
      </c>
      <c r="P42" s="20" t="str">
        <f>IF(COUNTA(J42:L42)&lt;&gt;2,"",ROUND(VLOOKUP(J42,食材リスト!$A$6:$H$505,6,FALSE)*L42/VLOOKUP(J42,食材リスト!$A$6:$H$505,2,FALSE),1))</f>
        <v/>
      </c>
      <c r="Q42" s="25" t="str">
        <f>IF(COUNTA(J42:L42)&lt;&gt;2,"",ROUND(VLOOKUP(J42,食材リスト!$A$6:$H$505,7,FALSE)*L42/VLOOKUP(J42,食材リスト!$A$6:$H$505,2,FALSE),0))</f>
        <v/>
      </c>
      <c r="S42" s="154"/>
      <c r="T42" s="155"/>
      <c r="U42" s="34"/>
      <c r="V42" s="12" t="str">
        <f>IF(S42="","",VLOOKUP(S42,食材リスト!$A$6:$H$505,3,FALSE))</f>
        <v/>
      </c>
      <c r="W42" s="19" t="str">
        <f>IF(COUNTA(S42:U42)&lt;&gt;2,"",ROUND(VLOOKUP(S42,食材リスト!$A$6:$H$505,4,FALSE)*U42/VLOOKUP(S42,食材リスト!$A$6:$H$505,2,FALSE),1))</f>
        <v/>
      </c>
      <c r="X42" s="30" t="str">
        <f>IF(COUNTA(S42:U42)&lt;&gt;2,"",ROUND(VLOOKUP(S42,食材リスト!$A$6:$H$505,5,FALSE)*U42/VLOOKUP(S42,食材リスト!$A$6:$H$505,2,FALSE),1))</f>
        <v/>
      </c>
      <c r="Y42" s="20" t="str">
        <f>IF(COUNTA(S42:U42)&lt;&gt;2,"",ROUND(VLOOKUP(S42,食材リスト!$A$6:$H$505,6,FALSE)*U42/VLOOKUP(S42,食材リスト!$A$6:$H$505,2,FALSE),1))</f>
        <v/>
      </c>
      <c r="Z42" s="25" t="str">
        <f>IF(COUNTA(S42:U42)&lt;&gt;2,"",ROUND(VLOOKUP(S42,食材リスト!$A$6:$H$505,7,FALSE)*U42/VLOOKUP(S42,食材リスト!$A$6:$H$505,2,FALSE),0))</f>
        <v/>
      </c>
    </row>
    <row r="43" spans="1:26">
      <c r="A43" s="154"/>
      <c r="B43" s="155"/>
      <c r="C43" s="34"/>
      <c r="D43" s="12" t="str">
        <f>IF(A43="","",VLOOKUP(A43,食材リスト!$A$6:$H$505,3,FALSE))</f>
        <v/>
      </c>
      <c r="E43" s="19" t="str">
        <f>IF(COUNTA(A43:C43)&lt;&gt;2,"",ROUND(VLOOKUP(A43,食材リスト!$A$6:$H$505,4,FALSE)*C43/VLOOKUP(A43,食材リスト!$A$6:$H$505,2,FALSE),1))</f>
        <v/>
      </c>
      <c r="F43" s="30" t="str">
        <f>IF(COUNTA(A43:C43)&lt;&gt;2,"",ROUND(VLOOKUP(A43,食材リスト!$A$6:$H$505,5,FALSE)*C43/VLOOKUP(A43,食材リスト!$A$6:$H$505,2,FALSE),1))</f>
        <v/>
      </c>
      <c r="G43" s="20" t="str">
        <f>IF(COUNTA(A43:C43)&lt;&gt;2,"",ROUND(VLOOKUP(A43,食材リスト!$A$6:$H$505,6,FALSE)*C43/VLOOKUP(A43,食材リスト!$A$6:$H$505,2,FALSE),1))</f>
        <v/>
      </c>
      <c r="H43" s="25" t="str">
        <f>IF(COUNTA(A43:C43)&lt;&gt;2,"",ROUND(VLOOKUP(A43,食材リスト!$A$6:$H$505,7,FALSE)*C43/VLOOKUP(A43,食材リスト!$A$6:$H$505,2,FALSE),0))</f>
        <v/>
      </c>
      <c r="J43" s="154"/>
      <c r="K43" s="155"/>
      <c r="L43" s="34"/>
      <c r="M43" s="12" t="str">
        <f>IF(J43="","",VLOOKUP(J43,食材リスト!$A$6:$H$505,3,FALSE))</f>
        <v/>
      </c>
      <c r="N43" s="19" t="str">
        <f>IF(COUNTA(J43:L43)&lt;&gt;2,"",ROUND(VLOOKUP(J43,食材リスト!$A$6:$H$505,4,FALSE)*L43/VLOOKUP(J43,食材リスト!$A$6:$H$505,2,FALSE),1))</f>
        <v/>
      </c>
      <c r="O43" s="30" t="str">
        <f>IF(COUNTA(J43:L43)&lt;&gt;2,"",ROUND(VLOOKUP(J43,食材リスト!$A$6:$H$505,5,FALSE)*L43/VLOOKUP(J43,食材リスト!$A$6:$H$505,2,FALSE),1))</f>
        <v/>
      </c>
      <c r="P43" s="20" t="str">
        <f>IF(COUNTA(J43:L43)&lt;&gt;2,"",ROUND(VLOOKUP(J43,食材リスト!$A$6:$H$505,6,FALSE)*L43/VLOOKUP(J43,食材リスト!$A$6:$H$505,2,FALSE),1))</f>
        <v/>
      </c>
      <c r="Q43" s="25" t="str">
        <f>IF(COUNTA(J43:L43)&lt;&gt;2,"",ROUND(VLOOKUP(J43,食材リスト!$A$6:$H$505,7,FALSE)*L43/VLOOKUP(J43,食材リスト!$A$6:$H$505,2,FALSE),0))</f>
        <v/>
      </c>
      <c r="S43" s="154"/>
      <c r="T43" s="155"/>
      <c r="U43" s="34"/>
      <c r="V43" s="12" t="str">
        <f>IF(S43="","",VLOOKUP(S43,食材リスト!$A$6:$H$505,3,FALSE))</f>
        <v/>
      </c>
      <c r="W43" s="19" t="str">
        <f>IF(COUNTA(S43:U43)&lt;&gt;2,"",ROUND(VLOOKUP(S43,食材リスト!$A$6:$H$505,4,FALSE)*U43/VLOOKUP(S43,食材リスト!$A$6:$H$505,2,FALSE),1))</f>
        <v/>
      </c>
      <c r="X43" s="30" t="str">
        <f>IF(COUNTA(S43:U43)&lt;&gt;2,"",ROUND(VLOOKUP(S43,食材リスト!$A$6:$H$505,5,FALSE)*U43/VLOOKUP(S43,食材リスト!$A$6:$H$505,2,FALSE),1))</f>
        <v/>
      </c>
      <c r="Y43" s="20" t="str">
        <f>IF(COUNTA(S43:U43)&lt;&gt;2,"",ROUND(VLOOKUP(S43,食材リスト!$A$6:$H$505,6,FALSE)*U43/VLOOKUP(S43,食材リスト!$A$6:$H$505,2,FALSE),1))</f>
        <v/>
      </c>
      <c r="Z43" s="25" t="str">
        <f>IF(COUNTA(S43:U43)&lt;&gt;2,"",ROUND(VLOOKUP(S43,食材リスト!$A$6:$H$505,7,FALSE)*U43/VLOOKUP(S43,食材リスト!$A$6:$H$505,2,FALSE),0))</f>
        <v/>
      </c>
    </row>
    <row r="44" spans="1:26">
      <c r="A44" s="154"/>
      <c r="B44" s="155"/>
      <c r="C44" s="34"/>
      <c r="D44" s="12" t="str">
        <f>IF(A44="","",VLOOKUP(A44,食材リスト!$A$6:$H$505,3,FALSE))</f>
        <v/>
      </c>
      <c r="E44" s="19" t="str">
        <f>IF(COUNTA(A44:C44)&lt;&gt;2,"",ROUND(VLOOKUP(A44,食材リスト!$A$6:$H$505,4,FALSE)*C44/VLOOKUP(A44,食材リスト!$A$6:$H$505,2,FALSE),1))</f>
        <v/>
      </c>
      <c r="F44" s="30" t="str">
        <f>IF(COUNTA(A44:C44)&lt;&gt;2,"",ROUND(VLOOKUP(A44,食材リスト!$A$6:$H$505,5,FALSE)*C44/VLOOKUP(A44,食材リスト!$A$6:$H$505,2,FALSE),1))</f>
        <v/>
      </c>
      <c r="G44" s="20" t="str">
        <f>IF(COUNTA(A44:C44)&lt;&gt;2,"",ROUND(VLOOKUP(A44,食材リスト!$A$6:$H$505,6,FALSE)*C44/VLOOKUP(A44,食材リスト!$A$6:$H$505,2,FALSE),1))</f>
        <v/>
      </c>
      <c r="H44" s="25" t="str">
        <f>IF(COUNTA(A44:C44)&lt;&gt;2,"",ROUND(VLOOKUP(A44,食材リスト!$A$6:$H$505,7,FALSE)*C44/VLOOKUP(A44,食材リスト!$A$6:$H$505,2,FALSE),0))</f>
        <v/>
      </c>
      <c r="J44" s="154"/>
      <c r="K44" s="155"/>
      <c r="L44" s="34"/>
      <c r="M44" s="12" t="str">
        <f>IF(J44="","",VLOOKUP(J44,食材リスト!$A$6:$H$505,3,FALSE))</f>
        <v/>
      </c>
      <c r="N44" s="19" t="str">
        <f>IF(COUNTA(J44:L44)&lt;&gt;2,"",ROUND(VLOOKUP(J44,食材リスト!$A$6:$H$505,4,FALSE)*L44/VLOOKUP(J44,食材リスト!$A$6:$H$505,2,FALSE),1))</f>
        <v/>
      </c>
      <c r="O44" s="30" t="str">
        <f>IF(COUNTA(J44:L44)&lt;&gt;2,"",ROUND(VLOOKUP(J44,食材リスト!$A$6:$H$505,5,FALSE)*L44/VLOOKUP(J44,食材リスト!$A$6:$H$505,2,FALSE),1))</f>
        <v/>
      </c>
      <c r="P44" s="20" t="str">
        <f>IF(COUNTA(J44:L44)&lt;&gt;2,"",ROUND(VLOOKUP(J44,食材リスト!$A$6:$H$505,6,FALSE)*L44/VLOOKUP(J44,食材リスト!$A$6:$H$505,2,FALSE),1))</f>
        <v/>
      </c>
      <c r="Q44" s="25" t="str">
        <f>IF(COUNTA(J44:L44)&lt;&gt;2,"",ROUND(VLOOKUP(J44,食材リスト!$A$6:$H$505,7,FALSE)*L44/VLOOKUP(J44,食材リスト!$A$6:$H$505,2,FALSE),0))</f>
        <v/>
      </c>
      <c r="S44" s="154"/>
      <c r="T44" s="155"/>
      <c r="U44" s="34"/>
      <c r="V44" s="12" t="str">
        <f>IF(S44="","",VLOOKUP(S44,食材リスト!$A$6:$H$505,3,FALSE))</f>
        <v/>
      </c>
      <c r="W44" s="19" t="str">
        <f>IF(COUNTA(S44:U44)&lt;&gt;2,"",ROUND(VLOOKUP(S44,食材リスト!$A$6:$H$505,4,FALSE)*U44/VLOOKUP(S44,食材リスト!$A$6:$H$505,2,FALSE),1))</f>
        <v/>
      </c>
      <c r="X44" s="30" t="str">
        <f>IF(COUNTA(S44:U44)&lt;&gt;2,"",ROUND(VLOOKUP(S44,食材リスト!$A$6:$H$505,5,FALSE)*U44/VLOOKUP(S44,食材リスト!$A$6:$H$505,2,FALSE),1))</f>
        <v/>
      </c>
      <c r="Y44" s="20" t="str">
        <f>IF(COUNTA(S44:U44)&lt;&gt;2,"",ROUND(VLOOKUP(S44,食材リスト!$A$6:$H$505,6,FALSE)*U44/VLOOKUP(S44,食材リスト!$A$6:$H$505,2,FALSE),1))</f>
        <v/>
      </c>
      <c r="Z44" s="25" t="str">
        <f>IF(COUNTA(S44:U44)&lt;&gt;2,"",ROUND(VLOOKUP(S44,食材リスト!$A$6:$H$505,7,FALSE)*U44/VLOOKUP(S44,食材リスト!$A$6:$H$505,2,FALSE),0))</f>
        <v/>
      </c>
    </row>
    <row r="45" spans="1:26">
      <c r="A45" s="154"/>
      <c r="B45" s="155"/>
      <c r="C45" s="34"/>
      <c r="D45" s="12" t="str">
        <f>IF(A45="","",VLOOKUP(A45,食材リスト!$A$6:$H$505,3,FALSE))</f>
        <v/>
      </c>
      <c r="E45" s="19" t="str">
        <f>IF(COUNTA(A45:C45)&lt;&gt;2,"",ROUND(VLOOKUP(A45,食材リスト!$A$6:$H$505,4,FALSE)*C45/VLOOKUP(A45,食材リスト!$A$6:$H$505,2,FALSE),1))</f>
        <v/>
      </c>
      <c r="F45" s="30" t="str">
        <f>IF(COUNTA(A45:C45)&lt;&gt;2,"",ROUND(VLOOKUP(A45,食材リスト!$A$6:$H$505,5,FALSE)*C45/VLOOKUP(A45,食材リスト!$A$6:$H$505,2,FALSE),1))</f>
        <v/>
      </c>
      <c r="G45" s="20" t="str">
        <f>IF(COUNTA(A45:C45)&lt;&gt;2,"",ROUND(VLOOKUP(A45,食材リスト!$A$6:$H$505,6,FALSE)*C45/VLOOKUP(A45,食材リスト!$A$6:$H$505,2,FALSE),1))</f>
        <v/>
      </c>
      <c r="H45" s="25" t="str">
        <f>IF(COUNTA(A45:C45)&lt;&gt;2,"",ROUND(VLOOKUP(A45,食材リスト!$A$6:$H$505,7,FALSE)*C45/VLOOKUP(A45,食材リスト!$A$6:$H$505,2,FALSE),0))</f>
        <v/>
      </c>
      <c r="J45" s="154"/>
      <c r="K45" s="155"/>
      <c r="L45" s="34"/>
      <c r="M45" s="12" t="str">
        <f>IF(J45="","",VLOOKUP(J45,食材リスト!$A$6:$H$505,3,FALSE))</f>
        <v/>
      </c>
      <c r="N45" s="19" t="str">
        <f>IF(COUNTA(J45:L45)&lt;&gt;2,"",ROUND(VLOOKUP(J45,食材リスト!$A$6:$H$505,4,FALSE)*L45/VLOOKUP(J45,食材リスト!$A$6:$H$505,2,FALSE),1))</f>
        <v/>
      </c>
      <c r="O45" s="30" t="str">
        <f>IF(COUNTA(J45:L45)&lt;&gt;2,"",ROUND(VLOOKUP(J45,食材リスト!$A$6:$H$505,5,FALSE)*L45/VLOOKUP(J45,食材リスト!$A$6:$H$505,2,FALSE),1))</f>
        <v/>
      </c>
      <c r="P45" s="20" t="str">
        <f>IF(COUNTA(J45:L45)&lt;&gt;2,"",ROUND(VLOOKUP(J45,食材リスト!$A$6:$H$505,6,FALSE)*L45/VLOOKUP(J45,食材リスト!$A$6:$H$505,2,FALSE),1))</f>
        <v/>
      </c>
      <c r="Q45" s="25" t="str">
        <f>IF(COUNTA(J45:L45)&lt;&gt;2,"",ROUND(VLOOKUP(J45,食材リスト!$A$6:$H$505,7,FALSE)*L45/VLOOKUP(J45,食材リスト!$A$6:$H$505,2,FALSE),0))</f>
        <v/>
      </c>
      <c r="S45" s="154"/>
      <c r="T45" s="155"/>
      <c r="U45" s="34"/>
      <c r="V45" s="12" t="str">
        <f>IF(S45="","",VLOOKUP(S45,食材リスト!$A$6:$H$505,3,FALSE))</f>
        <v/>
      </c>
      <c r="W45" s="19" t="str">
        <f>IF(COUNTA(S45:U45)&lt;&gt;2,"",ROUND(VLOOKUP(S45,食材リスト!$A$6:$H$505,4,FALSE)*U45/VLOOKUP(S45,食材リスト!$A$6:$H$505,2,FALSE),1))</f>
        <v/>
      </c>
      <c r="X45" s="30" t="str">
        <f>IF(COUNTA(S45:U45)&lt;&gt;2,"",ROUND(VLOOKUP(S45,食材リスト!$A$6:$H$505,5,FALSE)*U45/VLOOKUP(S45,食材リスト!$A$6:$H$505,2,FALSE),1))</f>
        <v/>
      </c>
      <c r="Y45" s="20" t="str">
        <f>IF(COUNTA(S45:U45)&lt;&gt;2,"",ROUND(VLOOKUP(S45,食材リスト!$A$6:$H$505,6,FALSE)*U45/VLOOKUP(S45,食材リスト!$A$6:$H$505,2,FALSE),1))</f>
        <v/>
      </c>
      <c r="Z45" s="25" t="str">
        <f>IF(COUNTA(S45:U45)&lt;&gt;2,"",ROUND(VLOOKUP(S45,食材リスト!$A$6:$H$505,7,FALSE)*U45/VLOOKUP(S45,食材リスト!$A$6:$H$505,2,FALSE),0))</f>
        <v/>
      </c>
    </row>
    <row r="46" spans="1:26">
      <c r="A46" s="154"/>
      <c r="B46" s="155"/>
      <c r="C46" s="34"/>
      <c r="D46" s="12" t="str">
        <f>IF(A46="","",VLOOKUP(A46,食材リスト!$A$6:$H$505,3,FALSE))</f>
        <v/>
      </c>
      <c r="E46" s="19" t="str">
        <f>IF(COUNTA(A46:C46)&lt;&gt;2,"",ROUND(VLOOKUP(A46,食材リスト!$A$6:$H$505,4,FALSE)*C46/VLOOKUP(A46,食材リスト!$A$6:$H$505,2,FALSE),1))</f>
        <v/>
      </c>
      <c r="F46" s="30" t="str">
        <f>IF(COUNTA(A46:C46)&lt;&gt;2,"",ROUND(VLOOKUP(A46,食材リスト!$A$6:$H$505,5,FALSE)*C46/VLOOKUP(A46,食材リスト!$A$6:$H$505,2,FALSE),1))</f>
        <v/>
      </c>
      <c r="G46" s="20" t="str">
        <f>IF(COUNTA(A46:C46)&lt;&gt;2,"",ROUND(VLOOKUP(A46,食材リスト!$A$6:$H$505,6,FALSE)*C46/VLOOKUP(A46,食材リスト!$A$6:$H$505,2,FALSE),1))</f>
        <v/>
      </c>
      <c r="H46" s="25" t="str">
        <f>IF(COUNTA(A46:C46)&lt;&gt;2,"",ROUND(VLOOKUP(A46,食材リスト!$A$6:$H$505,7,FALSE)*C46/VLOOKUP(A46,食材リスト!$A$6:$H$505,2,FALSE),0))</f>
        <v/>
      </c>
      <c r="J46" s="154"/>
      <c r="K46" s="155"/>
      <c r="L46" s="34"/>
      <c r="M46" s="12" t="str">
        <f>IF(J46="","",VLOOKUP(J46,食材リスト!$A$6:$H$505,3,FALSE))</f>
        <v/>
      </c>
      <c r="N46" s="19" t="str">
        <f>IF(COUNTA(J46:L46)&lt;&gt;2,"",ROUND(VLOOKUP(J46,食材リスト!$A$6:$H$505,4,FALSE)*L46/VLOOKUP(J46,食材リスト!$A$6:$H$505,2,FALSE),1))</f>
        <v/>
      </c>
      <c r="O46" s="30" t="str">
        <f>IF(COUNTA(J46:L46)&lt;&gt;2,"",ROUND(VLOOKUP(J46,食材リスト!$A$6:$H$505,5,FALSE)*L46/VLOOKUP(J46,食材リスト!$A$6:$H$505,2,FALSE),1))</f>
        <v/>
      </c>
      <c r="P46" s="20" t="str">
        <f>IF(COUNTA(J46:L46)&lt;&gt;2,"",ROUND(VLOOKUP(J46,食材リスト!$A$6:$H$505,6,FALSE)*L46/VLOOKUP(J46,食材リスト!$A$6:$H$505,2,FALSE),1))</f>
        <v/>
      </c>
      <c r="Q46" s="25" t="str">
        <f>IF(COUNTA(J46:L46)&lt;&gt;2,"",ROUND(VLOOKUP(J46,食材リスト!$A$6:$H$505,7,FALSE)*L46/VLOOKUP(J46,食材リスト!$A$6:$H$505,2,FALSE),0))</f>
        <v/>
      </c>
      <c r="S46" s="154"/>
      <c r="T46" s="155"/>
      <c r="U46" s="34"/>
      <c r="V46" s="12" t="str">
        <f>IF(S46="","",VLOOKUP(S46,食材リスト!$A$6:$H$505,3,FALSE))</f>
        <v/>
      </c>
      <c r="W46" s="19" t="str">
        <f>IF(COUNTA(S46:U46)&lt;&gt;2,"",ROUND(VLOOKUP(S46,食材リスト!$A$6:$H$505,4,FALSE)*U46/VLOOKUP(S46,食材リスト!$A$6:$H$505,2,FALSE),1))</f>
        <v/>
      </c>
      <c r="X46" s="30" t="str">
        <f>IF(COUNTA(S46:U46)&lt;&gt;2,"",ROUND(VLOOKUP(S46,食材リスト!$A$6:$H$505,5,FALSE)*U46/VLOOKUP(S46,食材リスト!$A$6:$H$505,2,FALSE),1))</f>
        <v/>
      </c>
      <c r="Y46" s="20" t="str">
        <f>IF(COUNTA(S46:U46)&lt;&gt;2,"",ROUND(VLOOKUP(S46,食材リスト!$A$6:$H$505,6,FALSE)*U46/VLOOKUP(S46,食材リスト!$A$6:$H$505,2,FALSE),1))</f>
        <v/>
      </c>
      <c r="Z46" s="25" t="str">
        <f>IF(COUNTA(S46:U46)&lt;&gt;2,"",ROUND(VLOOKUP(S46,食材リスト!$A$6:$H$505,7,FALSE)*U46/VLOOKUP(S46,食材リスト!$A$6:$H$505,2,FALSE),0))</f>
        <v/>
      </c>
    </row>
    <row r="47" spans="1:26">
      <c r="A47" s="154"/>
      <c r="B47" s="155"/>
      <c r="C47" s="34"/>
      <c r="D47" s="12" t="str">
        <f>IF(A47="","",VLOOKUP(A47,食材リスト!$A$6:$H$505,3,FALSE))</f>
        <v/>
      </c>
      <c r="E47" s="19" t="str">
        <f>IF(COUNTA(A47:C47)&lt;&gt;2,"",ROUND(VLOOKUP(A47,食材リスト!$A$6:$H$505,4,FALSE)*C47/VLOOKUP(A47,食材リスト!$A$6:$H$505,2,FALSE),1))</f>
        <v/>
      </c>
      <c r="F47" s="30" t="str">
        <f>IF(COUNTA(A47:C47)&lt;&gt;2,"",ROUND(VLOOKUP(A47,食材リスト!$A$6:$H$505,5,FALSE)*C47/VLOOKUP(A47,食材リスト!$A$6:$H$505,2,FALSE),1))</f>
        <v/>
      </c>
      <c r="G47" s="20" t="str">
        <f>IF(COUNTA(A47:C47)&lt;&gt;2,"",ROUND(VLOOKUP(A47,食材リスト!$A$6:$H$505,6,FALSE)*C47/VLOOKUP(A47,食材リスト!$A$6:$H$505,2,FALSE),1))</f>
        <v/>
      </c>
      <c r="H47" s="25" t="str">
        <f>IF(COUNTA(A47:C47)&lt;&gt;2,"",ROUND(VLOOKUP(A47,食材リスト!$A$6:$H$505,7,FALSE)*C47/VLOOKUP(A47,食材リスト!$A$6:$H$505,2,FALSE),0))</f>
        <v/>
      </c>
      <c r="J47" s="154"/>
      <c r="K47" s="155"/>
      <c r="L47" s="34"/>
      <c r="M47" s="12" t="str">
        <f>IF(J47="","",VLOOKUP(J47,食材リスト!$A$6:$H$505,3,FALSE))</f>
        <v/>
      </c>
      <c r="N47" s="19" t="str">
        <f>IF(COUNTA(J47:L47)&lt;&gt;2,"",ROUND(VLOOKUP(J47,食材リスト!$A$6:$H$505,4,FALSE)*L47/VLOOKUP(J47,食材リスト!$A$6:$H$505,2,FALSE),1))</f>
        <v/>
      </c>
      <c r="O47" s="30" t="str">
        <f>IF(COUNTA(J47:L47)&lt;&gt;2,"",ROUND(VLOOKUP(J47,食材リスト!$A$6:$H$505,5,FALSE)*L47/VLOOKUP(J47,食材リスト!$A$6:$H$505,2,FALSE),1))</f>
        <v/>
      </c>
      <c r="P47" s="20" t="str">
        <f>IF(COUNTA(J47:L47)&lt;&gt;2,"",ROUND(VLOOKUP(J47,食材リスト!$A$6:$H$505,6,FALSE)*L47/VLOOKUP(J47,食材リスト!$A$6:$H$505,2,FALSE),1))</f>
        <v/>
      </c>
      <c r="Q47" s="25" t="str">
        <f>IF(COUNTA(J47:L47)&lt;&gt;2,"",ROUND(VLOOKUP(J47,食材リスト!$A$6:$H$505,7,FALSE)*L47/VLOOKUP(J47,食材リスト!$A$6:$H$505,2,FALSE),0))</f>
        <v/>
      </c>
      <c r="S47" s="154"/>
      <c r="T47" s="155"/>
      <c r="U47" s="34"/>
      <c r="V47" s="12" t="str">
        <f>IF(S47="","",VLOOKUP(S47,食材リスト!$A$6:$H$505,3,FALSE))</f>
        <v/>
      </c>
      <c r="W47" s="19" t="str">
        <f>IF(COUNTA(S47:U47)&lt;&gt;2,"",ROUND(VLOOKUP(S47,食材リスト!$A$6:$H$505,4,FALSE)*U47/VLOOKUP(S47,食材リスト!$A$6:$H$505,2,FALSE),1))</f>
        <v/>
      </c>
      <c r="X47" s="30" t="str">
        <f>IF(COUNTA(S47:U47)&lt;&gt;2,"",ROUND(VLOOKUP(S47,食材リスト!$A$6:$H$505,5,FALSE)*U47/VLOOKUP(S47,食材リスト!$A$6:$H$505,2,FALSE),1))</f>
        <v/>
      </c>
      <c r="Y47" s="20" t="str">
        <f>IF(COUNTA(S47:U47)&lt;&gt;2,"",ROUND(VLOOKUP(S47,食材リスト!$A$6:$H$505,6,FALSE)*U47/VLOOKUP(S47,食材リスト!$A$6:$H$505,2,FALSE),1))</f>
        <v/>
      </c>
      <c r="Z47" s="25" t="str">
        <f>IF(COUNTA(S47:U47)&lt;&gt;2,"",ROUND(VLOOKUP(S47,食材リスト!$A$6:$H$505,7,FALSE)*U47/VLOOKUP(S47,食材リスト!$A$6:$H$505,2,FALSE),0))</f>
        <v/>
      </c>
    </row>
    <row r="48" spans="1:26" ht="13.5" customHeight="1">
      <c r="A48" s="152"/>
      <c r="B48" s="153"/>
      <c r="C48" s="43"/>
      <c r="D48" s="13" t="str">
        <f>IF(A48="","",VLOOKUP(A48,食材リスト!$A$6:$H$505,3,FALSE))</f>
        <v/>
      </c>
      <c r="E48" s="21" t="str">
        <f>IF(COUNTA(A48:C48)&lt;&gt;2,"",ROUND(VLOOKUP(A48,食材リスト!$A$6:$H$505,4,FALSE)*C48/VLOOKUP(A48,食材リスト!$A$6:$H$505,2,FALSE),1))</f>
        <v/>
      </c>
      <c r="F48" s="31" t="str">
        <f>IF(COUNTA(A48:C48)&lt;&gt;2,"",ROUND(VLOOKUP(A48,食材リスト!$A$6:$H$505,5,FALSE)*C48/VLOOKUP(A48,食材リスト!$A$6:$H$505,2,FALSE),1))</f>
        <v/>
      </c>
      <c r="G48" s="22" t="str">
        <f>IF(COUNTA(A48:C48)&lt;&gt;2,"",ROUND(VLOOKUP(A48,食材リスト!$A$6:$H$505,6,FALSE)*C48/VLOOKUP(A48,食材リスト!$A$6:$H$505,2,FALSE),1))</f>
        <v/>
      </c>
      <c r="H48" s="26" t="str">
        <f>IF(COUNTA(A48:C48)&lt;&gt;2,"",ROUND(VLOOKUP(A48,食材リスト!$A$6:$H$505,7,FALSE)*C48/VLOOKUP(A48,食材リスト!$A$6:$H$505,2,FALSE),0))</f>
        <v/>
      </c>
      <c r="J48" s="152"/>
      <c r="K48" s="153"/>
      <c r="L48" s="43"/>
      <c r="M48" s="13" t="str">
        <f>IF(J48="","",VLOOKUP(J48,食材リスト!$A$6:$H$505,3,FALSE))</f>
        <v/>
      </c>
      <c r="N48" s="21" t="str">
        <f>IF(COUNTA(J48:L48)&lt;&gt;2,"",ROUND(VLOOKUP(J48,食材リスト!$A$6:$H$505,4,FALSE)*L48/VLOOKUP(J48,食材リスト!$A$6:$H$505,2,FALSE),1))</f>
        <v/>
      </c>
      <c r="O48" s="31" t="str">
        <f>IF(COUNTA(J48:L48)&lt;&gt;2,"",ROUND(VLOOKUP(J48,食材リスト!$A$6:$H$505,5,FALSE)*L48/VLOOKUP(J48,食材リスト!$A$6:$H$505,2,FALSE),1))</f>
        <v/>
      </c>
      <c r="P48" s="22" t="str">
        <f>IF(COUNTA(J48:L48)&lt;&gt;2,"",ROUND(VLOOKUP(J48,食材リスト!$A$6:$H$505,6,FALSE)*L48/VLOOKUP(J48,食材リスト!$A$6:$H$505,2,FALSE),1))</f>
        <v/>
      </c>
      <c r="Q48" s="26" t="str">
        <f>IF(COUNTA(J48:L48)&lt;&gt;2,"",ROUND(VLOOKUP(J48,食材リスト!$A$6:$H$505,7,FALSE)*L48/VLOOKUP(J48,食材リスト!$A$6:$H$505,2,FALSE),0))</f>
        <v/>
      </c>
      <c r="S48" s="152"/>
      <c r="T48" s="153"/>
      <c r="U48" s="43"/>
      <c r="V48" s="13" t="str">
        <f>IF(S48="","",VLOOKUP(S48,食材リスト!$A$6:$H$505,3,FALSE))</f>
        <v/>
      </c>
      <c r="W48" s="21" t="str">
        <f>IF(COUNTA(S48:U48)&lt;&gt;2,"",ROUND(VLOOKUP(S48,食材リスト!$A$6:$H$505,4,FALSE)*U48/VLOOKUP(S48,食材リスト!$A$6:$H$505,2,FALSE),1))</f>
        <v/>
      </c>
      <c r="X48" s="31" t="str">
        <f>IF(COUNTA(S48:U48)&lt;&gt;2,"",ROUND(VLOOKUP(S48,食材リスト!$A$6:$H$505,5,FALSE)*U48/VLOOKUP(S48,食材リスト!$A$6:$H$505,2,FALSE),1))</f>
        <v/>
      </c>
      <c r="Y48" s="22" t="str">
        <f>IF(COUNTA(S48:U48)&lt;&gt;2,"",ROUND(VLOOKUP(S48,食材リスト!$A$6:$H$505,6,FALSE)*U48/VLOOKUP(S48,食材リスト!$A$6:$H$505,2,FALSE),1))</f>
        <v/>
      </c>
      <c r="Z48" s="26" t="str">
        <f>IF(COUNTA(S48:U48)&lt;&gt;2,"",ROUND(VLOOKUP(S48,食材リスト!$A$6:$H$505,7,FALSE)*U48/VLOOKUP(S48,食材リスト!$A$6:$H$505,2,FALSE),0))</f>
        <v/>
      </c>
    </row>
    <row r="49" spans="1:26" ht="13.5" customHeight="1"/>
    <row r="51" spans="1:26">
      <c r="A51" s="158" t="s">
        <v>32</v>
      </c>
      <c r="E51" s="143" t="s">
        <v>42</v>
      </c>
      <c r="F51" s="144"/>
      <c r="G51" s="144"/>
      <c r="H51" s="145"/>
      <c r="J51" s="158" t="s">
        <v>46</v>
      </c>
      <c r="N51" s="143" t="s">
        <v>42</v>
      </c>
      <c r="O51" s="144"/>
      <c r="P51" s="144"/>
      <c r="Q51" s="145"/>
      <c r="S51" s="158" t="s">
        <v>46</v>
      </c>
      <c r="W51" s="143" t="s">
        <v>42</v>
      </c>
      <c r="X51" s="144"/>
      <c r="Y51" s="144"/>
      <c r="Z51" s="145"/>
    </row>
    <row r="52" spans="1:26">
      <c r="A52" s="162"/>
      <c r="E52" s="81" t="str">
        <f>IF(SUM(E54:G73)=0,"",ROUND(SUM(E54:E73),0)&amp;"g "&amp;"("&amp;ROUND(SUM(E54:E73)*100/(SUM(E54:E73)+SUM(F54:F73)+SUM(G54:G73)),0)&amp;"%)")</f>
        <v/>
      </c>
      <c r="F52" s="80" t="str">
        <f>IF(SUM(E54:G73)=0,"",ROUND(SUM(F54:F73),0)&amp;"g "&amp;"("&amp;ROUND(SUM(F54:F73)*100/(SUM(E54:E73)+SUM(F54:F73)+SUM(G54:G73)),0)&amp;"%)")</f>
        <v/>
      </c>
      <c r="G52" s="78" t="str">
        <f>IF(SUM(E54:G73)=0,"",ROUND(SUM(G54:G73),0)&amp;"g "&amp;"("&amp;ROUND(SUM(G54:G73)*100/(SUM(E54:E73)+SUM(F54:F73)+SUM(G54:G73)),0)&amp;"%)")</f>
        <v/>
      </c>
      <c r="H52" s="79">
        <f>SUM(H54:H73)</f>
        <v>0</v>
      </c>
      <c r="J52" s="159"/>
      <c r="N52" s="81" t="str">
        <f>IF(SUM(N54:P73)=0,"",ROUND(SUM(N54:N73),0)&amp;"g "&amp;"("&amp;ROUND(SUM(N54:N73)*100/(SUM(N54:N73)+SUM(O54:O73)+SUM(P54:P73)),0)&amp;"%)")</f>
        <v/>
      </c>
      <c r="O52" s="80" t="str">
        <f>IF(SUM(N54:P73)=0,"",ROUND(SUM(O54:O73),0)&amp;"g "&amp;"("&amp;ROUND(SUM(O54:O73)*100/(SUM(N54:N73)+SUM(O54:O73)+SUM(P54:P73)),0)&amp;"%)")</f>
        <v/>
      </c>
      <c r="P52" s="78" t="str">
        <f>IF(SUM(N54:P73)=0,"",ROUND(SUM(P54:P73),0)&amp;"g "&amp;"("&amp;ROUND(SUM(P54:P73)*100/(SUM(N54:N73)+SUM(O54:O73)+SUM(P54:P73)),0)&amp;"%)")</f>
        <v/>
      </c>
      <c r="Q52" s="79">
        <f>SUM(Q54:Q73)</f>
        <v>0</v>
      </c>
      <c r="S52" s="159"/>
      <c r="W52" s="81" t="str">
        <f>IF(SUM(W54:Y73)=0,"",ROUND(SUM(W54:W73),0)&amp;"g "&amp;"("&amp;ROUND(SUM(W54:W73)*100/(SUM(W54:W73)+SUM(X54:X73)+SUM(Y54:Y73)),0)&amp;"%)")</f>
        <v/>
      </c>
      <c r="X52" s="80" t="str">
        <f>IF(SUM(W54:Y73)=0,"",ROUND(SUM(X54:X73),0)&amp;"g "&amp;"("&amp;ROUND(SUM(X54:X73)*100/(SUM(W54:W73)+SUM(X54:X73)+SUM(Y54:Y73)),0)&amp;"%)")</f>
        <v/>
      </c>
      <c r="Y52" s="78" t="str">
        <f>IF(SUM(W54:Y73)=0,"",ROUND(SUM(Y54:Y73),0)&amp;"g "&amp;"("&amp;ROUND(SUM(Y54:Y73)*100/(SUM(W54:W73)+SUM(X54:X73)+SUM(Y54:Y73)),0)&amp;"%)")</f>
        <v/>
      </c>
      <c r="Z52" s="79">
        <f>SUM(Z54:Z73)</f>
        <v>0</v>
      </c>
    </row>
    <row r="53" spans="1:26">
      <c r="A53" s="156" t="s">
        <v>30</v>
      </c>
      <c r="B53" s="157"/>
      <c r="C53" s="2" t="s">
        <v>35</v>
      </c>
      <c r="D53" s="6" t="s">
        <v>24</v>
      </c>
      <c r="E53" s="132" t="s">
        <v>23</v>
      </c>
      <c r="F53" s="28" t="s">
        <v>21</v>
      </c>
      <c r="G53" s="133" t="s">
        <v>22</v>
      </c>
      <c r="H53" s="6" t="s">
        <v>44</v>
      </c>
      <c r="J53" s="156" t="s">
        <v>30</v>
      </c>
      <c r="K53" s="157"/>
      <c r="L53" s="2" t="s">
        <v>35</v>
      </c>
      <c r="M53" s="6" t="s">
        <v>24</v>
      </c>
      <c r="N53" s="132" t="s">
        <v>23</v>
      </c>
      <c r="O53" s="28" t="s">
        <v>21</v>
      </c>
      <c r="P53" s="133" t="s">
        <v>22</v>
      </c>
      <c r="Q53" s="6" t="s">
        <v>25</v>
      </c>
      <c r="S53" s="156" t="s">
        <v>30</v>
      </c>
      <c r="T53" s="157"/>
      <c r="U53" s="2" t="s">
        <v>35</v>
      </c>
      <c r="V53" s="6" t="s">
        <v>24</v>
      </c>
      <c r="W53" s="132" t="s">
        <v>23</v>
      </c>
      <c r="X53" s="28" t="s">
        <v>21</v>
      </c>
      <c r="Y53" s="133" t="s">
        <v>22</v>
      </c>
      <c r="Z53" s="6" t="s">
        <v>25</v>
      </c>
    </row>
    <row r="54" spans="1:26">
      <c r="A54" s="154"/>
      <c r="B54" s="155"/>
      <c r="C54" s="49"/>
      <c r="D54" s="23" t="str">
        <f>IF(A54="","",VLOOKUP(A54,食材リスト!$A$6:$H$505,3,FALSE))</f>
        <v/>
      </c>
      <c r="E54" s="17" t="str">
        <f>IF(COUNTA(A54:C54)&lt;&gt;2,"",ROUND(VLOOKUP(A54,食材リスト!$A$6:$H$505,4,FALSE)*C54/VLOOKUP(A54,食材リスト!$A$6:$H$505,2,FALSE),1))</f>
        <v/>
      </c>
      <c r="F54" s="29" t="str">
        <f>IF(COUNTA(A54:C54)&lt;&gt;2,"",ROUND(VLOOKUP(A54,食材リスト!$A$6:$H$505,5,FALSE)*C54/VLOOKUP(A54,食材リスト!$A$6:$H$505,2,FALSE),1))</f>
        <v/>
      </c>
      <c r="G54" s="18" t="str">
        <f>IF(COUNTA(A54:C54)&lt;&gt;2,"",ROUND(VLOOKUP(A54,食材リスト!$A$6:$H$505,6,FALSE)*C54/VLOOKUP(A54,食材リスト!$A$6:$H$505,2,FALSE),1))</f>
        <v/>
      </c>
      <c r="H54" s="24" t="str">
        <f>IF(COUNTA(A54:C54)&lt;&gt;2,"",ROUND(VLOOKUP(A54,食材リスト!$A$6:$H$505,7,FALSE)*C54/VLOOKUP(A54,食材リスト!$A$6:$H$505,2,FALSE),0))</f>
        <v/>
      </c>
      <c r="J54" s="154"/>
      <c r="K54" s="155"/>
      <c r="L54" s="49"/>
      <c r="M54" s="23" t="str">
        <f>IF(J54="","",VLOOKUP(J54,食材リスト!$A$6:$H$505,3,FALSE))</f>
        <v/>
      </c>
      <c r="N54" s="17" t="str">
        <f>IF(COUNTA(J54:L54)&lt;&gt;2,"",ROUND(VLOOKUP(J54,食材リスト!$A$6:$H$505,4,FALSE)*L54/VLOOKUP(J54,食材リスト!$A$6:$H$505,2,FALSE),1))</f>
        <v/>
      </c>
      <c r="O54" s="29" t="str">
        <f>IF(COUNTA(J54:L54)&lt;&gt;2,"",ROUND(VLOOKUP(J54,食材リスト!$A$6:$H$505,5,FALSE)*L54/VLOOKUP(J54,食材リスト!$A$6:$H$505,2,FALSE),1))</f>
        <v/>
      </c>
      <c r="P54" s="18" t="str">
        <f>IF(COUNTA(J54:L54)&lt;&gt;2,"",ROUND(VLOOKUP(J54,食材リスト!$A$6:$H$505,6,FALSE)*L54/VLOOKUP(J54,食材リスト!$A$6:$H$505,2,FALSE),1))</f>
        <v/>
      </c>
      <c r="Q54" s="24" t="str">
        <f>IF(COUNTA(J54:L54)&lt;&gt;2,"",ROUND(VLOOKUP(J54,食材リスト!$A$6:$H$505,7,FALSE)*L54/VLOOKUP(J54,食材リスト!$A$6:$H$505,2,FALSE),0))</f>
        <v/>
      </c>
      <c r="S54" s="154"/>
      <c r="T54" s="155"/>
      <c r="U54" s="49"/>
      <c r="V54" s="23" t="str">
        <f>IF(S54="","",VLOOKUP(S54,食材リスト!$A$6:$H$505,3,FALSE))</f>
        <v/>
      </c>
      <c r="W54" s="17" t="str">
        <f>IF(COUNTA(S54:U54)&lt;&gt;2,"",ROUND(VLOOKUP(S54,食材リスト!$A$6:$H$505,4,FALSE)*U54/VLOOKUP(S54,食材リスト!$A$6:$H$505,2,FALSE),1))</f>
        <v/>
      </c>
      <c r="X54" s="29" t="str">
        <f>IF(COUNTA(S54:U54)&lt;&gt;2,"",ROUND(VLOOKUP(S54,食材リスト!$A$6:$H$505,5,FALSE)*U54/VLOOKUP(S54,食材リスト!$A$6:$H$505,2,FALSE),1))</f>
        <v/>
      </c>
      <c r="Y54" s="18" t="str">
        <f>IF(COUNTA(S54:U54)&lt;&gt;2,"",ROUND(VLOOKUP(S54,食材リスト!$A$6:$H$505,6,FALSE)*U54/VLOOKUP(S54,食材リスト!$A$6:$H$505,2,FALSE),1))</f>
        <v/>
      </c>
      <c r="Z54" s="24" t="str">
        <f>IF(COUNTA(S54:U54)&lt;&gt;2,"",ROUND(VLOOKUP(S54,食材リスト!$A$6:$H$505,7,FALSE)*U54/VLOOKUP(S54,食材リスト!$A$6:$H$505,2,FALSE),0))</f>
        <v/>
      </c>
    </row>
    <row r="55" spans="1:26">
      <c r="A55" s="154"/>
      <c r="B55" s="155"/>
      <c r="C55" s="34"/>
      <c r="D55" s="12" t="str">
        <f>IF(A55="","",VLOOKUP(A55,食材リスト!$A$6:$H$505,3,FALSE))</f>
        <v/>
      </c>
      <c r="E55" s="19" t="str">
        <f>IF(COUNTA(A55:C55)&lt;&gt;2,"",ROUND(VLOOKUP(A55,食材リスト!$A$6:$H$505,4,FALSE)*C55/VLOOKUP(A55,食材リスト!$A$6:$H$505,2,FALSE),1))</f>
        <v/>
      </c>
      <c r="F55" s="30" t="str">
        <f>IF(COUNTA(A55:C55)&lt;&gt;2,"",ROUND(VLOOKUP(A55,食材リスト!$A$6:$H$505,5,FALSE)*C55/VLOOKUP(A55,食材リスト!$A$6:$H$505,2,FALSE),1))</f>
        <v/>
      </c>
      <c r="G55" s="20" t="str">
        <f>IF(COUNTA(A55:C55)&lt;&gt;2,"",ROUND(VLOOKUP(A55,食材リスト!$A$6:$H$505,6,FALSE)*C55/VLOOKUP(A55,食材リスト!$A$6:$H$505,2,FALSE),1))</f>
        <v/>
      </c>
      <c r="H55" s="25" t="str">
        <f>IF(COUNTA(A55:C55)&lt;&gt;2,"",ROUND(VLOOKUP(A55,食材リスト!$A$6:$H$505,7,FALSE)*C55/VLOOKUP(A55,食材リスト!$A$6:$H$505,2,FALSE),0))</f>
        <v/>
      </c>
      <c r="J55" s="154"/>
      <c r="K55" s="155"/>
      <c r="L55" s="34"/>
      <c r="M55" s="12" t="str">
        <f>IF(J55="","",VLOOKUP(J55,食材リスト!$A$6:$H$505,3,FALSE))</f>
        <v/>
      </c>
      <c r="N55" s="19" t="str">
        <f>IF(COUNTA(J55:L55)&lt;&gt;2,"",ROUND(VLOOKUP(J55,食材リスト!$A$6:$H$505,4,FALSE)*L55/VLOOKUP(J55,食材リスト!$A$6:$H$505,2,FALSE),1))</f>
        <v/>
      </c>
      <c r="O55" s="30" t="str">
        <f>IF(COUNTA(J55:L55)&lt;&gt;2,"",ROUND(VLOOKUP(J55,食材リスト!$A$6:$H$505,5,FALSE)*L55/VLOOKUP(J55,食材リスト!$A$6:$H$505,2,FALSE),1))</f>
        <v/>
      </c>
      <c r="P55" s="20" t="str">
        <f>IF(COUNTA(J55:L55)&lt;&gt;2,"",ROUND(VLOOKUP(J55,食材リスト!$A$6:$H$505,6,FALSE)*L55/VLOOKUP(J55,食材リスト!$A$6:$H$505,2,FALSE),1))</f>
        <v/>
      </c>
      <c r="Q55" s="25" t="str">
        <f>IF(COUNTA(J55:L55)&lt;&gt;2,"",ROUND(VLOOKUP(J55,食材リスト!$A$6:$H$505,7,FALSE)*L55/VLOOKUP(J55,食材リスト!$A$6:$H$505,2,FALSE),0))</f>
        <v/>
      </c>
      <c r="S55" s="154"/>
      <c r="T55" s="155"/>
      <c r="U55" s="34"/>
      <c r="V55" s="12" t="str">
        <f>IF(S55="","",VLOOKUP(S55,食材リスト!$A$6:$H$505,3,FALSE))</f>
        <v/>
      </c>
      <c r="W55" s="19" t="str">
        <f>IF(COUNTA(S55:U55)&lt;&gt;2,"",ROUND(VLOOKUP(S55,食材リスト!$A$6:$H$505,4,FALSE)*U55/VLOOKUP(S55,食材リスト!$A$6:$H$505,2,FALSE),1))</f>
        <v/>
      </c>
      <c r="X55" s="30" t="str">
        <f>IF(COUNTA(S55:U55)&lt;&gt;2,"",ROUND(VLOOKUP(S55,食材リスト!$A$6:$H$505,5,FALSE)*U55/VLOOKUP(S55,食材リスト!$A$6:$H$505,2,FALSE),1))</f>
        <v/>
      </c>
      <c r="Y55" s="20" t="str">
        <f>IF(COUNTA(S55:U55)&lt;&gt;2,"",ROUND(VLOOKUP(S55,食材リスト!$A$6:$H$505,6,FALSE)*U55/VLOOKUP(S55,食材リスト!$A$6:$H$505,2,FALSE),1))</f>
        <v/>
      </c>
      <c r="Z55" s="25" t="str">
        <f>IF(COUNTA(S55:U55)&lt;&gt;2,"",ROUND(VLOOKUP(S55,食材リスト!$A$6:$H$505,7,FALSE)*U55/VLOOKUP(S55,食材リスト!$A$6:$H$505,2,FALSE),0))</f>
        <v/>
      </c>
    </row>
    <row r="56" spans="1:26">
      <c r="A56" s="154"/>
      <c r="B56" s="155"/>
      <c r="C56" s="34"/>
      <c r="D56" s="12" t="str">
        <f>IF(A56="","",VLOOKUP(A56,食材リスト!$A$6:$H$505,3,FALSE))</f>
        <v/>
      </c>
      <c r="E56" s="19" t="str">
        <f>IF(COUNTA(A56:C56)&lt;&gt;2,"",ROUND(VLOOKUP(A56,食材リスト!$A$6:$H$505,4,FALSE)*C56/VLOOKUP(A56,食材リスト!$A$6:$H$505,2,FALSE),1))</f>
        <v/>
      </c>
      <c r="F56" s="30" t="str">
        <f>IF(COUNTA(A56:C56)&lt;&gt;2,"",ROUND(VLOOKUP(A56,食材リスト!$A$6:$H$505,5,FALSE)*C56/VLOOKUP(A56,食材リスト!$A$6:$H$505,2,FALSE),1))</f>
        <v/>
      </c>
      <c r="G56" s="20" t="str">
        <f>IF(COUNTA(A56:C56)&lt;&gt;2,"",ROUND(VLOOKUP(A56,食材リスト!$A$6:$H$505,6,FALSE)*C56/VLOOKUP(A56,食材リスト!$A$6:$H$505,2,FALSE),1))</f>
        <v/>
      </c>
      <c r="H56" s="25" t="str">
        <f>IF(COUNTA(A56:C56)&lt;&gt;2,"",ROUND(VLOOKUP(A56,食材リスト!$A$6:$H$505,7,FALSE)*C56/VLOOKUP(A56,食材リスト!$A$6:$H$505,2,FALSE),0))</f>
        <v/>
      </c>
      <c r="J56" s="154"/>
      <c r="K56" s="155"/>
      <c r="L56" s="34"/>
      <c r="M56" s="12" t="str">
        <f>IF(J56="","",VLOOKUP(J56,食材リスト!$A$6:$H$505,3,FALSE))</f>
        <v/>
      </c>
      <c r="N56" s="19" t="str">
        <f>IF(COUNTA(J56:L56)&lt;&gt;2,"",ROUND(VLOOKUP(J56,食材リスト!$A$6:$H$505,4,FALSE)*L56/VLOOKUP(J56,食材リスト!$A$6:$H$505,2,FALSE),1))</f>
        <v/>
      </c>
      <c r="O56" s="30" t="str">
        <f>IF(COUNTA(J56:L56)&lt;&gt;2,"",ROUND(VLOOKUP(J56,食材リスト!$A$6:$H$505,5,FALSE)*L56/VLOOKUP(J56,食材リスト!$A$6:$H$505,2,FALSE),1))</f>
        <v/>
      </c>
      <c r="P56" s="20" t="str">
        <f>IF(COUNTA(J56:L56)&lt;&gt;2,"",ROUND(VLOOKUP(J56,食材リスト!$A$6:$H$505,6,FALSE)*L56/VLOOKUP(J56,食材リスト!$A$6:$H$505,2,FALSE),1))</f>
        <v/>
      </c>
      <c r="Q56" s="25" t="str">
        <f>IF(COUNTA(J56:L56)&lt;&gt;2,"",ROUND(VLOOKUP(J56,食材リスト!$A$6:$H$505,7,FALSE)*L56/VLOOKUP(J56,食材リスト!$A$6:$H$505,2,FALSE),0))</f>
        <v/>
      </c>
      <c r="S56" s="154"/>
      <c r="T56" s="155"/>
      <c r="U56" s="34"/>
      <c r="V56" s="12" t="str">
        <f>IF(S56="","",VLOOKUP(S56,食材リスト!$A$6:$H$505,3,FALSE))</f>
        <v/>
      </c>
      <c r="W56" s="19" t="str">
        <f>IF(COUNTA(S56:U56)&lt;&gt;2,"",ROUND(VLOOKUP(S56,食材リスト!$A$6:$H$505,4,FALSE)*U56/VLOOKUP(S56,食材リスト!$A$6:$H$505,2,FALSE),1))</f>
        <v/>
      </c>
      <c r="X56" s="30" t="str">
        <f>IF(COUNTA(S56:U56)&lt;&gt;2,"",ROUND(VLOOKUP(S56,食材リスト!$A$6:$H$505,5,FALSE)*U56/VLOOKUP(S56,食材リスト!$A$6:$H$505,2,FALSE),1))</f>
        <v/>
      </c>
      <c r="Y56" s="20" t="str">
        <f>IF(COUNTA(S56:U56)&lt;&gt;2,"",ROUND(VLOOKUP(S56,食材リスト!$A$6:$H$505,6,FALSE)*U56/VLOOKUP(S56,食材リスト!$A$6:$H$505,2,FALSE),1))</f>
        <v/>
      </c>
      <c r="Z56" s="25" t="str">
        <f>IF(COUNTA(S56:U56)&lt;&gt;2,"",ROUND(VLOOKUP(S56,食材リスト!$A$6:$H$505,7,FALSE)*U56/VLOOKUP(S56,食材リスト!$A$6:$H$505,2,FALSE),0))</f>
        <v/>
      </c>
    </row>
    <row r="57" spans="1:26">
      <c r="A57" s="154"/>
      <c r="B57" s="155"/>
      <c r="C57" s="34"/>
      <c r="D57" s="12" t="str">
        <f>IF(A57="","",VLOOKUP(A57,食材リスト!$A$6:$H$505,3,FALSE))</f>
        <v/>
      </c>
      <c r="E57" s="19" t="str">
        <f>IF(COUNTA(A57:C57)&lt;&gt;2,"",ROUND(VLOOKUP(A57,食材リスト!$A$6:$H$505,4,FALSE)*C57/VLOOKUP(A57,食材リスト!$A$6:$H$505,2,FALSE),1))</f>
        <v/>
      </c>
      <c r="F57" s="30" t="str">
        <f>IF(COUNTA(A57:C57)&lt;&gt;2,"",ROUND(VLOOKUP(A57,食材リスト!$A$6:$H$505,5,FALSE)*C57/VLOOKUP(A57,食材リスト!$A$6:$H$505,2,FALSE),1))</f>
        <v/>
      </c>
      <c r="G57" s="20" t="str">
        <f>IF(COUNTA(A57:C57)&lt;&gt;2,"",ROUND(VLOOKUP(A57,食材リスト!$A$6:$H$505,6,FALSE)*C57/VLOOKUP(A57,食材リスト!$A$6:$H$505,2,FALSE),1))</f>
        <v/>
      </c>
      <c r="H57" s="25" t="str">
        <f>IF(COUNTA(A57:C57)&lt;&gt;2,"",ROUND(VLOOKUP(A57,食材リスト!$A$6:$H$505,7,FALSE)*C57/VLOOKUP(A57,食材リスト!$A$6:$H$505,2,FALSE),0))</f>
        <v/>
      </c>
      <c r="J57" s="154"/>
      <c r="K57" s="155"/>
      <c r="L57" s="34"/>
      <c r="M57" s="12" t="str">
        <f>IF(J57="","",VLOOKUP(J57,食材リスト!$A$6:$H$505,3,FALSE))</f>
        <v/>
      </c>
      <c r="N57" s="19" t="str">
        <f>IF(COUNTA(J57:L57)&lt;&gt;2,"",ROUND(VLOOKUP(J57,食材リスト!$A$6:$H$505,4,FALSE)*L57/VLOOKUP(J57,食材リスト!$A$6:$H$505,2,FALSE),1))</f>
        <v/>
      </c>
      <c r="O57" s="30" t="str">
        <f>IF(COUNTA(J57:L57)&lt;&gt;2,"",ROUND(VLOOKUP(J57,食材リスト!$A$6:$H$505,5,FALSE)*L57/VLOOKUP(J57,食材リスト!$A$6:$H$505,2,FALSE),1))</f>
        <v/>
      </c>
      <c r="P57" s="20" t="str">
        <f>IF(COUNTA(J57:L57)&lt;&gt;2,"",ROUND(VLOOKUP(J57,食材リスト!$A$6:$H$505,6,FALSE)*L57/VLOOKUP(J57,食材リスト!$A$6:$H$505,2,FALSE),1))</f>
        <v/>
      </c>
      <c r="Q57" s="25" t="str">
        <f>IF(COUNTA(J57:L57)&lt;&gt;2,"",ROUND(VLOOKUP(J57,食材リスト!$A$6:$H$505,7,FALSE)*L57/VLOOKUP(J57,食材リスト!$A$6:$H$505,2,FALSE),0))</f>
        <v/>
      </c>
      <c r="S57" s="154"/>
      <c r="T57" s="155"/>
      <c r="U57" s="34"/>
      <c r="V57" s="12" t="str">
        <f>IF(S57="","",VLOOKUP(S57,食材リスト!$A$6:$H$505,3,FALSE))</f>
        <v/>
      </c>
      <c r="W57" s="19" t="str">
        <f>IF(COUNTA(S57:U57)&lt;&gt;2,"",ROUND(VLOOKUP(S57,食材リスト!$A$6:$H$505,4,FALSE)*U57/VLOOKUP(S57,食材リスト!$A$6:$H$505,2,FALSE),1))</f>
        <v/>
      </c>
      <c r="X57" s="30" t="str">
        <f>IF(COUNTA(S57:U57)&lt;&gt;2,"",ROUND(VLOOKUP(S57,食材リスト!$A$6:$H$505,5,FALSE)*U57/VLOOKUP(S57,食材リスト!$A$6:$H$505,2,FALSE),1))</f>
        <v/>
      </c>
      <c r="Y57" s="20" t="str">
        <f>IF(COUNTA(S57:U57)&lt;&gt;2,"",ROUND(VLOOKUP(S57,食材リスト!$A$6:$H$505,6,FALSE)*U57/VLOOKUP(S57,食材リスト!$A$6:$H$505,2,FALSE),1))</f>
        <v/>
      </c>
      <c r="Z57" s="25" t="str">
        <f>IF(COUNTA(S57:U57)&lt;&gt;2,"",ROUND(VLOOKUP(S57,食材リスト!$A$6:$H$505,7,FALSE)*U57/VLOOKUP(S57,食材リスト!$A$6:$H$505,2,FALSE),0))</f>
        <v/>
      </c>
    </row>
    <row r="58" spans="1:26">
      <c r="A58" s="154"/>
      <c r="B58" s="155"/>
      <c r="C58" s="34"/>
      <c r="D58" s="12" t="str">
        <f>IF(A58="","",VLOOKUP(A58,食材リスト!$A$6:$H$505,3,FALSE))</f>
        <v/>
      </c>
      <c r="E58" s="19" t="str">
        <f>IF(COUNTA(A58:C58)&lt;&gt;2,"",ROUND(VLOOKUP(A58,食材リスト!$A$6:$H$505,4,FALSE)*C58/VLOOKUP(A58,食材リスト!$A$6:$H$505,2,FALSE),1))</f>
        <v/>
      </c>
      <c r="F58" s="30" t="str">
        <f>IF(COUNTA(A58:C58)&lt;&gt;2,"",ROUND(VLOOKUP(A58,食材リスト!$A$6:$H$505,5,FALSE)*C58/VLOOKUP(A58,食材リスト!$A$6:$H$505,2,FALSE),1))</f>
        <v/>
      </c>
      <c r="G58" s="20" t="str">
        <f>IF(COUNTA(A58:C58)&lt;&gt;2,"",ROUND(VLOOKUP(A58,食材リスト!$A$6:$H$505,6,FALSE)*C58/VLOOKUP(A58,食材リスト!$A$6:$H$505,2,FALSE),1))</f>
        <v/>
      </c>
      <c r="H58" s="25" t="str">
        <f>IF(COUNTA(A58:C58)&lt;&gt;2,"",ROUND(VLOOKUP(A58,食材リスト!$A$6:$H$505,7,FALSE)*C58/VLOOKUP(A58,食材リスト!$A$6:$H$505,2,FALSE),0))</f>
        <v/>
      </c>
      <c r="J58" s="154"/>
      <c r="K58" s="155"/>
      <c r="L58" s="34"/>
      <c r="M58" s="12" t="str">
        <f>IF(J58="","",VLOOKUP(J58,食材リスト!$A$6:$H$505,3,FALSE))</f>
        <v/>
      </c>
      <c r="N58" s="19" t="str">
        <f>IF(COUNTA(J58:L58)&lt;&gt;2,"",ROUND(VLOOKUP(J58,食材リスト!$A$6:$H$505,4,FALSE)*L58/VLOOKUP(J58,食材リスト!$A$6:$H$505,2,FALSE),1))</f>
        <v/>
      </c>
      <c r="O58" s="30" t="str">
        <f>IF(COUNTA(J58:L58)&lt;&gt;2,"",ROUND(VLOOKUP(J58,食材リスト!$A$6:$H$505,5,FALSE)*L58/VLOOKUP(J58,食材リスト!$A$6:$H$505,2,FALSE),1))</f>
        <v/>
      </c>
      <c r="P58" s="20" t="str">
        <f>IF(COUNTA(J58:L58)&lt;&gt;2,"",ROUND(VLOOKUP(J58,食材リスト!$A$6:$H$505,6,FALSE)*L58/VLOOKUP(J58,食材リスト!$A$6:$H$505,2,FALSE),1))</f>
        <v/>
      </c>
      <c r="Q58" s="25" t="str">
        <f>IF(COUNTA(J58:L58)&lt;&gt;2,"",ROUND(VLOOKUP(J58,食材リスト!$A$6:$H$505,7,FALSE)*L58/VLOOKUP(J58,食材リスト!$A$6:$H$505,2,FALSE),0))</f>
        <v/>
      </c>
      <c r="S58" s="154"/>
      <c r="T58" s="155"/>
      <c r="U58" s="34"/>
      <c r="V58" s="12" t="str">
        <f>IF(S58="","",VLOOKUP(S58,食材リスト!$A$6:$H$505,3,FALSE))</f>
        <v/>
      </c>
      <c r="W58" s="19" t="str">
        <f>IF(COUNTA(S58:U58)&lt;&gt;2,"",ROUND(VLOOKUP(S58,食材リスト!$A$6:$H$505,4,FALSE)*U58/VLOOKUP(S58,食材リスト!$A$6:$H$505,2,FALSE),1))</f>
        <v/>
      </c>
      <c r="X58" s="30" t="str">
        <f>IF(COUNTA(S58:U58)&lt;&gt;2,"",ROUND(VLOOKUP(S58,食材リスト!$A$6:$H$505,5,FALSE)*U58/VLOOKUP(S58,食材リスト!$A$6:$H$505,2,FALSE),1))</f>
        <v/>
      </c>
      <c r="Y58" s="20" t="str">
        <f>IF(COUNTA(S58:U58)&lt;&gt;2,"",ROUND(VLOOKUP(S58,食材リスト!$A$6:$H$505,6,FALSE)*U58/VLOOKUP(S58,食材リスト!$A$6:$H$505,2,FALSE),1))</f>
        <v/>
      </c>
      <c r="Z58" s="25" t="str">
        <f>IF(COUNTA(S58:U58)&lt;&gt;2,"",ROUND(VLOOKUP(S58,食材リスト!$A$6:$H$505,7,FALSE)*U58/VLOOKUP(S58,食材リスト!$A$6:$H$505,2,FALSE),0))</f>
        <v/>
      </c>
    </row>
    <row r="59" spans="1:26">
      <c r="A59" s="154"/>
      <c r="B59" s="155"/>
      <c r="C59" s="34"/>
      <c r="D59" s="12" t="str">
        <f>IF(A59="","",VLOOKUP(A59,食材リスト!$A$6:$H$505,3,FALSE))</f>
        <v/>
      </c>
      <c r="E59" s="19" t="str">
        <f>IF(COUNTA(A59:C59)&lt;&gt;2,"",ROUND(VLOOKUP(A59,食材リスト!$A$6:$H$505,4,FALSE)*C59/VLOOKUP(A59,食材リスト!$A$6:$H$505,2,FALSE),1))</f>
        <v/>
      </c>
      <c r="F59" s="30" t="str">
        <f>IF(COUNTA(A59:C59)&lt;&gt;2,"",ROUND(VLOOKUP(A59,食材リスト!$A$6:$H$505,5,FALSE)*C59/VLOOKUP(A59,食材リスト!$A$6:$H$505,2,FALSE),1))</f>
        <v/>
      </c>
      <c r="G59" s="20" t="str">
        <f>IF(COUNTA(A59:C59)&lt;&gt;2,"",ROUND(VLOOKUP(A59,食材リスト!$A$6:$H$505,6,FALSE)*C59/VLOOKUP(A59,食材リスト!$A$6:$H$505,2,FALSE),1))</f>
        <v/>
      </c>
      <c r="H59" s="25" t="str">
        <f>IF(COUNTA(A59:C59)&lt;&gt;2,"",ROUND(VLOOKUP(A59,食材リスト!$A$6:$H$505,7,FALSE)*C59/VLOOKUP(A59,食材リスト!$A$6:$H$505,2,FALSE),0))</f>
        <v/>
      </c>
      <c r="J59" s="154"/>
      <c r="K59" s="155"/>
      <c r="L59" s="34"/>
      <c r="M59" s="12" t="str">
        <f>IF(J59="","",VLOOKUP(J59,食材リスト!$A$6:$H$505,3,FALSE))</f>
        <v/>
      </c>
      <c r="N59" s="19" t="str">
        <f>IF(COUNTA(J59:L59)&lt;&gt;2,"",ROUND(VLOOKUP(J59,食材リスト!$A$6:$H$505,4,FALSE)*L59/VLOOKUP(J59,食材リスト!$A$6:$H$505,2,FALSE),1))</f>
        <v/>
      </c>
      <c r="O59" s="30" t="str">
        <f>IF(COUNTA(J59:L59)&lt;&gt;2,"",ROUND(VLOOKUP(J59,食材リスト!$A$6:$H$505,5,FALSE)*L59/VLOOKUP(J59,食材リスト!$A$6:$H$505,2,FALSE),1))</f>
        <v/>
      </c>
      <c r="P59" s="20" t="str">
        <f>IF(COUNTA(J59:L59)&lt;&gt;2,"",ROUND(VLOOKUP(J59,食材リスト!$A$6:$H$505,6,FALSE)*L59/VLOOKUP(J59,食材リスト!$A$6:$H$505,2,FALSE),1))</f>
        <v/>
      </c>
      <c r="Q59" s="25" t="str">
        <f>IF(COUNTA(J59:L59)&lt;&gt;2,"",ROUND(VLOOKUP(J59,食材リスト!$A$6:$H$505,7,FALSE)*L59/VLOOKUP(J59,食材リスト!$A$6:$H$505,2,FALSE),0))</f>
        <v/>
      </c>
      <c r="S59" s="154"/>
      <c r="T59" s="155"/>
      <c r="U59" s="34"/>
      <c r="V59" s="12" t="str">
        <f>IF(S59="","",VLOOKUP(S59,食材リスト!$A$6:$H$505,3,FALSE))</f>
        <v/>
      </c>
      <c r="W59" s="19" t="str">
        <f>IF(COUNTA(S59:U59)&lt;&gt;2,"",ROUND(VLOOKUP(S59,食材リスト!$A$6:$H$505,4,FALSE)*U59/VLOOKUP(S59,食材リスト!$A$6:$H$505,2,FALSE),1))</f>
        <v/>
      </c>
      <c r="X59" s="30" t="str">
        <f>IF(COUNTA(S59:U59)&lt;&gt;2,"",ROUND(VLOOKUP(S59,食材リスト!$A$6:$H$505,5,FALSE)*U59/VLOOKUP(S59,食材リスト!$A$6:$H$505,2,FALSE),1))</f>
        <v/>
      </c>
      <c r="Y59" s="20" t="str">
        <f>IF(COUNTA(S59:U59)&lt;&gt;2,"",ROUND(VLOOKUP(S59,食材リスト!$A$6:$H$505,6,FALSE)*U59/VLOOKUP(S59,食材リスト!$A$6:$H$505,2,FALSE),1))</f>
        <v/>
      </c>
      <c r="Z59" s="25" t="str">
        <f>IF(COUNTA(S59:U59)&lt;&gt;2,"",ROUND(VLOOKUP(S59,食材リスト!$A$6:$H$505,7,FALSE)*U59/VLOOKUP(S59,食材リスト!$A$6:$H$505,2,FALSE),0))</f>
        <v/>
      </c>
    </row>
    <row r="60" spans="1:26">
      <c r="A60" s="154"/>
      <c r="B60" s="155"/>
      <c r="C60" s="34"/>
      <c r="D60" s="12" t="str">
        <f>IF(A60="","",VLOOKUP(A60,食材リスト!$A$6:$H$505,3,FALSE))</f>
        <v/>
      </c>
      <c r="E60" s="19" t="str">
        <f>IF(COUNTA(A60:C60)&lt;&gt;2,"",ROUND(VLOOKUP(A60,食材リスト!$A$6:$H$505,4,FALSE)*C60/VLOOKUP(A60,食材リスト!$A$6:$H$505,2,FALSE),1))</f>
        <v/>
      </c>
      <c r="F60" s="30" t="str">
        <f>IF(COUNTA(A60:C60)&lt;&gt;2,"",ROUND(VLOOKUP(A60,食材リスト!$A$6:$H$505,5,FALSE)*C60/VLOOKUP(A60,食材リスト!$A$6:$H$505,2,FALSE),1))</f>
        <v/>
      </c>
      <c r="G60" s="20" t="str">
        <f>IF(COUNTA(A60:C60)&lt;&gt;2,"",ROUND(VLOOKUP(A60,食材リスト!$A$6:$H$505,6,FALSE)*C60/VLOOKUP(A60,食材リスト!$A$6:$H$505,2,FALSE),1))</f>
        <v/>
      </c>
      <c r="H60" s="25" t="str">
        <f>IF(COUNTA(A60:C60)&lt;&gt;2,"",ROUND(VLOOKUP(A60,食材リスト!$A$6:$H$505,7,FALSE)*C60/VLOOKUP(A60,食材リスト!$A$6:$H$505,2,FALSE),0))</f>
        <v/>
      </c>
      <c r="J60" s="154"/>
      <c r="K60" s="155"/>
      <c r="L60" s="34"/>
      <c r="M60" s="12" t="str">
        <f>IF(J60="","",VLOOKUP(J60,食材リスト!$A$6:$H$505,3,FALSE))</f>
        <v/>
      </c>
      <c r="N60" s="19" t="str">
        <f>IF(COUNTA(J60:L60)&lt;&gt;2,"",ROUND(VLOOKUP(J60,食材リスト!$A$6:$H$505,4,FALSE)*L60/VLOOKUP(J60,食材リスト!$A$6:$H$505,2,FALSE),1))</f>
        <v/>
      </c>
      <c r="O60" s="30" t="str">
        <f>IF(COUNTA(J60:L60)&lt;&gt;2,"",ROUND(VLOOKUP(J60,食材リスト!$A$6:$H$505,5,FALSE)*L60/VLOOKUP(J60,食材リスト!$A$6:$H$505,2,FALSE),1))</f>
        <v/>
      </c>
      <c r="P60" s="20" t="str">
        <f>IF(COUNTA(J60:L60)&lt;&gt;2,"",ROUND(VLOOKUP(J60,食材リスト!$A$6:$H$505,6,FALSE)*L60/VLOOKUP(J60,食材リスト!$A$6:$H$505,2,FALSE),1))</f>
        <v/>
      </c>
      <c r="Q60" s="25" t="str">
        <f>IF(COUNTA(J60:L60)&lt;&gt;2,"",ROUND(VLOOKUP(J60,食材リスト!$A$6:$H$505,7,FALSE)*L60/VLOOKUP(J60,食材リスト!$A$6:$H$505,2,FALSE),0))</f>
        <v/>
      </c>
      <c r="S60" s="154"/>
      <c r="T60" s="155"/>
      <c r="U60" s="34"/>
      <c r="V60" s="12" t="str">
        <f>IF(S60="","",VLOOKUP(S60,食材リスト!$A$6:$H$505,3,FALSE))</f>
        <v/>
      </c>
      <c r="W60" s="19" t="str">
        <f>IF(COUNTA(S60:U60)&lt;&gt;2,"",ROUND(VLOOKUP(S60,食材リスト!$A$6:$H$505,4,FALSE)*U60/VLOOKUP(S60,食材リスト!$A$6:$H$505,2,FALSE),1))</f>
        <v/>
      </c>
      <c r="X60" s="30" t="str">
        <f>IF(COUNTA(S60:U60)&lt;&gt;2,"",ROUND(VLOOKUP(S60,食材リスト!$A$6:$H$505,5,FALSE)*U60/VLOOKUP(S60,食材リスト!$A$6:$H$505,2,FALSE),1))</f>
        <v/>
      </c>
      <c r="Y60" s="20" t="str">
        <f>IF(COUNTA(S60:U60)&lt;&gt;2,"",ROUND(VLOOKUP(S60,食材リスト!$A$6:$H$505,6,FALSE)*U60/VLOOKUP(S60,食材リスト!$A$6:$H$505,2,FALSE),1))</f>
        <v/>
      </c>
      <c r="Z60" s="25" t="str">
        <f>IF(COUNTA(S60:U60)&lt;&gt;2,"",ROUND(VLOOKUP(S60,食材リスト!$A$6:$H$505,7,FALSE)*U60/VLOOKUP(S60,食材リスト!$A$6:$H$505,2,FALSE),0))</f>
        <v/>
      </c>
    </row>
    <row r="61" spans="1:26">
      <c r="A61" s="154"/>
      <c r="B61" s="155"/>
      <c r="C61" s="34"/>
      <c r="D61" s="12" t="str">
        <f>IF(A61="","",VLOOKUP(A61,食材リスト!$A$6:$H$505,3,FALSE))</f>
        <v/>
      </c>
      <c r="E61" s="19" t="str">
        <f>IF(COUNTA(A61:C61)&lt;&gt;2,"",ROUND(VLOOKUP(A61,食材リスト!$A$6:$H$505,4,FALSE)*C61/VLOOKUP(A61,食材リスト!$A$6:$H$505,2,FALSE),1))</f>
        <v/>
      </c>
      <c r="F61" s="30" t="str">
        <f>IF(COUNTA(A61:C61)&lt;&gt;2,"",ROUND(VLOOKUP(A61,食材リスト!$A$6:$H$505,5,FALSE)*C61/VLOOKUP(A61,食材リスト!$A$6:$H$505,2,FALSE),1))</f>
        <v/>
      </c>
      <c r="G61" s="20" t="str">
        <f>IF(COUNTA(A61:C61)&lt;&gt;2,"",ROUND(VLOOKUP(A61,食材リスト!$A$6:$H$505,6,FALSE)*C61/VLOOKUP(A61,食材リスト!$A$6:$H$505,2,FALSE),1))</f>
        <v/>
      </c>
      <c r="H61" s="25" t="str">
        <f>IF(COUNTA(A61:C61)&lt;&gt;2,"",ROUND(VLOOKUP(A61,食材リスト!$A$6:$H$505,7,FALSE)*C61/VLOOKUP(A61,食材リスト!$A$6:$H$505,2,FALSE),0))</f>
        <v/>
      </c>
      <c r="J61" s="154"/>
      <c r="K61" s="155"/>
      <c r="L61" s="34"/>
      <c r="M61" s="12" t="str">
        <f>IF(J61="","",VLOOKUP(J61,食材リスト!$A$6:$H$505,3,FALSE))</f>
        <v/>
      </c>
      <c r="N61" s="19" t="str">
        <f>IF(COUNTA(J61:L61)&lt;&gt;2,"",ROUND(VLOOKUP(J61,食材リスト!$A$6:$H$505,4,FALSE)*L61/VLOOKUP(J61,食材リスト!$A$6:$H$505,2,FALSE),1))</f>
        <v/>
      </c>
      <c r="O61" s="30" t="str">
        <f>IF(COUNTA(J61:L61)&lt;&gt;2,"",ROUND(VLOOKUP(J61,食材リスト!$A$6:$H$505,5,FALSE)*L61/VLOOKUP(J61,食材リスト!$A$6:$H$505,2,FALSE),1))</f>
        <v/>
      </c>
      <c r="P61" s="20" t="str">
        <f>IF(COUNTA(J61:L61)&lt;&gt;2,"",ROUND(VLOOKUP(J61,食材リスト!$A$6:$H$505,6,FALSE)*L61/VLOOKUP(J61,食材リスト!$A$6:$H$505,2,FALSE),1))</f>
        <v/>
      </c>
      <c r="Q61" s="25" t="str">
        <f>IF(COUNTA(J61:L61)&lt;&gt;2,"",ROUND(VLOOKUP(J61,食材リスト!$A$6:$H$505,7,FALSE)*L61/VLOOKUP(J61,食材リスト!$A$6:$H$505,2,FALSE),0))</f>
        <v/>
      </c>
      <c r="S61" s="154"/>
      <c r="T61" s="155"/>
      <c r="U61" s="34"/>
      <c r="V61" s="12" t="str">
        <f>IF(S61="","",VLOOKUP(S61,食材リスト!$A$6:$H$505,3,FALSE))</f>
        <v/>
      </c>
      <c r="W61" s="19" t="str">
        <f>IF(COUNTA(S61:U61)&lt;&gt;2,"",ROUND(VLOOKUP(S61,食材リスト!$A$6:$H$505,4,FALSE)*U61/VLOOKUP(S61,食材リスト!$A$6:$H$505,2,FALSE),1))</f>
        <v/>
      </c>
      <c r="X61" s="30" t="str">
        <f>IF(COUNTA(S61:U61)&lt;&gt;2,"",ROUND(VLOOKUP(S61,食材リスト!$A$6:$H$505,5,FALSE)*U61/VLOOKUP(S61,食材リスト!$A$6:$H$505,2,FALSE),1))</f>
        <v/>
      </c>
      <c r="Y61" s="20" t="str">
        <f>IF(COUNTA(S61:U61)&lt;&gt;2,"",ROUND(VLOOKUP(S61,食材リスト!$A$6:$H$505,6,FALSE)*U61/VLOOKUP(S61,食材リスト!$A$6:$H$505,2,FALSE),1))</f>
        <v/>
      </c>
      <c r="Z61" s="25" t="str">
        <f>IF(COUNTA(S61:U61)&lt;&gt;2,"",ROUND(VLOOKUP(S61,食材リスト!$A$6:$H$505,7,FALSE)*U61/VLOOKUP(S61,食材リスト!$A$6:$H$505,2,FALSE),0))</f>
        <v/>
      </c>
    </row>
    <row r="62" spans="1:26">
      <c r="A62" s="154"/>
      <c r="B62" s="155"/>
      <c r="C62" s="34"/>
      <c r="D62" s="12" t="str">
        <f>IF(A62="","",VLOOKUP(A62,食材リスト!$A$6:$H$505,3,FALSE))</f>
        <v/>
      </c>
      <c r="E62" s="19" t="str">
        <f>IF(COUNTA(A62:C62)&lt;&gt;2,"",ROUND(VLOOKUP(A62,食材リスト!$A$6:$H$505,4,FALSE)*C62/VLOOKUP(A62,食材リスト!$A$6:$H$505,2,FALSE),1))</f>
        <v/>
      </c>
      <c r="F62" s="30" t="str">
        <f>IF(COUNTA(A62:C62)&lt;&gt;2,"",ROUND(VLOOKUP(A62,食材リスト!$A$6:$H$505,5,FALSE)*C62/VLOOKUP(A62,食材リスト!$A$6:$H$505,2,FALSE),1))</f>
        <v/>
      </c>
      <c r="G62" s="20" t="str">
        <f>IF(COUNTA(A62:C62)&lt;&gt;2,"",ROUND(VLOOKUP(A62,食材リスト!$A$6:$H$505,6,FALSE)*C62/VLOOKUP(A62,食材リスト!$A$6:$H$505,2,FALSE),1))</f>
        <v/>
      </c>
      <c r="H62" s="25" t="str">
        <f>IF(COUNTA(A62:C62)&lt;&gt;2,"",ROUND(VLOOKUP(A62,食材リスト!$A$6:$H$505,7,FALSE)*C62/VLOOKUP(A62,食材リスト!$A$6:$H$505,2,FALSE),0))</f>
        <v/>
      </c>
      <c r="J62" s="154"/>
      <c r="K62" s="155"/>
      <c r="L62" s="34"/>
      <c r="M62" s="12" t="str">
        <f>IF(J62="","",VLOOKUP(J62,食材リスト!$A$6:$H$505,3,FALSE))</f>
        <v/>
      </c>
      <c r="N62" s="19" t="str">
        <f>IF(COUNTA(J62:L62)&lt;&gt;2,"",ROUND(VLOOKUP(J62,食材リスト!$A$6:$H$505,4,FALSE)*L62/VLOOKUP(J62,食材リスト!$A$6:$H$505,2,FALSE),1))</f>
        <v/>
      </c>
      <c r="O62" s="30" t="str">
        <f>IF(COUNTA(J62:L62)&lt;&gt;2,"",ROUND(VLOOKUP(J62,食材リスト!$A$6:$H$505,5,FALSE)*L62/VLOOKUP(J62,食材リスト!$A$6:$H$505,2,FALSE),1))</f>
        <v/>
      </c>
      <c r="P62" s="20" t="str">
        <f>IF(COUNTA(J62:L62)&lt;&gt;2,"",ROUND(VLOOKUP(J62,食材リスト!$A$6:$H$505,6,FALSE)*L62/VLOOKUP(J62,食材リスト!$A$6:$H$505,2,FALSE),1))</f>
        <v/>
      </c>
      <c r="Q62" s="25" t="str">
        <f>IF(COUNTA(J62:L62)&lt;&gt;2,"",ROUND(VLOOKUP(J62,食材リスト!$A$6:$H$505,7,FALSE)*L62/VLOOKUP(J62,食材リスト!$A$6:$H$505,2,FALSE),0))</f>
        <v/>
      </c>
      <c r="S62" s="154"/>
      <c r="T62" s="155"/>
      <c r="U62" s="34"/>
      <c r="V62" s="12" t="str">
        <f>IF(S62="","",VLOOKUP(S62,食材リスト!$A$6:$H$505,3,FALSE))</f>
        <v/>
      </c>
      <c r="W62" s="19" t="str">
        <f>IF(COUNTA(S62:U62)&lt;&gt;2,"",ROUND(VLOOKUP(S62,食材リスト!$A$6:$H$505,4,FALSE)*U62/VLOOKUP(S62,食材リスト!$A$6:$H$505,2,FALSE),1))</f>
        <v/>
      </c>
      <c r="X62" s="30" t="str">
        <f>IF(COUNTA(S62:U62)&lt;&gt;2,"",ROUND(VLOOKUP(S62,食材リスト!$A$6:$H$505,5,FALSE)*U62/VLOOKUP(S62,食材リスト!$A$6:$H$505,2,FALSE),1))</f>
        <v/>
      </c>
      <c r="Y62" s="20" t="str">
        <f>IF(COUNTA(S62:U62)&lt;&gt;2,"",ROUND(VLOOKUP(S62,食材リスト!$A$6:$H$505,6,FALSE)*U62/VLOOKUP(S62,食材リスト!$A$6:$H$505,2,FALSE),1))</f>
        <v/>
      </c>
      <c r="Z62" s="25" t="str">
        <f>IF(COUNTA(S62:U62)&lt;&gt;2,"",ROUND(VLOOKUP(S62,食材リスト!$A$6:$H$505,7,FALSE)*U62/VLOOKUP(S62,食材リスト!$A$6:$H$505,2,FALSE),0))</f>
        <v/>
      </c>
    </row>
    <row r="63" spans="1:26">
      <c r="A63" s="154"/>
      <c r="B63" s="155"/>
      <c r="C63" s="34"/>
      <c r="D63" s="12" t="str">
        <f>IF(A63="","",VLOOKUP(A63,食材リスト!$A$6:$H$505,3,FALSE))</f>
        <v/>
      </c>
      <c r="E63" s="19" t="str">
        <f>IF(COUNTA(A63:C63)&lt;&gt;2,"",ROUND(VLOOKUP(A63,食材リスト!$A$6:$H$505,4,FALSE)*C63/VLOOKUP(A63,食材リスト!$A$6:$H$505,2,FALSE),1))</f>
        <v/>
      </c>
      <c r="F63" s="30" t="str">
        <f>IF(COUNTA(A63:C63)&lt;&gt;2,"",ROUND(VLOOKUP(A63,食材リスト!$A$6:$H$505,5,FALSE)*C63/VLOOKUP(A63,食材リスト!$A$6:$H$505,2,FALSE),1))</f>
        <v/>
      </c>
      <c r="G63" s="20" t="str">
        <f>IF(COUNTA(A63:C63)&lt;&gt;2,"",ROUND(VLOOKUP(A63,食材リスト!$A$6:$H$505,6,FALSE)*C63/VLOOKUP(A63,食材リスト!$A$6:$H$505,2,FALSE),1))</f>
        <v/>
      </c>
      <c r="H63" s="25" t="str">
        <f>IF(COUNTA(A63:C63)&lt;&gt;2,"",ROUND(VLOOKUP(A63,食材リスト!$A$6:$H$505,7,FALSE)*C63/VLOOKUP(A63,食材リスト!$A$6:$H$505,2,FALSE),0))</f>
        <v/>
      </c>
      <c r="J63" s="154"/>
      <c r="K63" s="155"/>
      <c r="L63" s="34"/>
      <c r="M63" s="12" t="str">
        <f>IF(J63="","",VLOOKUP(J63,食材リスト!$A$6:$H$505,3,FALSE))</f>
        <v/>
      </c>
      <c r="N63" s="19" t="str">
        <f>IF(COUNTA(J63:L63)&lt;&gt;2,"",ROUND(VLOOKUP(J63,食材リスト!$A$6:$H$505,4,FALSE)*L63/VLOOKUP(J63,食材リスト!$A$6:$H$505,2,FALSE),1))</f>
        <v/>
      </c>
      <c r="O63" s="30" t="str">
        <f>IF(COUNTA(J63:L63)&lt;&gt;2,"",ROUND(VLOOKUP(J63,食材リスト!$A$6:$H$505,5,FALSE)*L63/VLOOKUP(J63,食材リスト!$A$6:$H$505,2,FALSE),1))</f>
        <v/>
      </c>
      <c r="P63" s="20" t="str">
        <f>IF(COUNTA(J63:L63)&lt;&gt;2,"",ROUND(VLOOKUP(J63,食材リスト!$A$6:$H$505,6,FALSE)*L63/VLOOKUP(J63,食材リスト!$A$6:$H$505,2,FALSE),1))</f>
        <v/>
      </c>
      <c r="Q63" s="25" t="str">
        <f>IF(COUNTA(J63:L63)&lt;&gt;2,"",ROUND(VLOOKUP(J63,食材リスト!$A$6:$H$505,7,FALSE)*L63/VLOOKUP(J63,食材リスト!$A$6:$H$505,2,FALSE),0))</f>
        <v/>
      </c>
      <c r="S63" s="154"/>
      <c r="T63" s="155"/>
      <c r="U63" s="34"/>
      <c r="V63" s="12" t="str">
        <f>IF(S63="","",VLOOKUP(S63,食材リスト!$A$6:$H$505,3,FALSE))</f>
        <v/>
      </c>
      <c r="W63" s="19" t="str">
        <f>IF(COUNTA(S63:U63)&lt;&gt;2,"",ROUND(VLOOKUP(S63,食材リスト!$A$6:$H$505,4,FALSE)*U63/VLOOKUP(S63,食材リスト!$A$6:$H$505,2,FALSE),1))</f>
        <v/>
      </c>
      <c r="X63" s="30" t="str">
        <f>IF(COUNTA(S63:U63)&lt;&gt;2,"",ROUND(VLOOKUP(S63,食材リスト!$A$6:$H$505,5,FALSE)*U63/VLOOKUP(S63,食材リスト!$A$6:$H$505,2,FALSE),1))</f>
        <v/>
      </c>
      <c r="Y63" s="20" t="str">
        <f>IF(COUNTA(S63:U63)&lt;&gt;2,"",ROUND(VLOOKUP(S63,食材リスト!$A$6:$H$505,6,FALSE)*U63/VLOOKUP(S63,食材リスト!$A$6:$H$505,2,FALSE),1))</f>
        <v/>
      </c>
      <c r="Z63" s="25" t="str">
        <f>IF(COUNTA(S63:U63)&lt;&gt;2,"",ROUND(VLOOKUP(S63,食材リスト!$A$6:$H$505,7,FALSE)*U63/VLOOKUP(S63,食材リスト!$A$6:$H$505,2,FALSE),0))</f>
        <v/>
      </c>
    </row>
    <row r="64" spans="1:26">
      <c r="A64" s="154"/>
      <c r="B64" s="155"/>
      <c r="C64" s="34"/>
      <c r="D64" s="12" t="str">
        <f>IF(A64="","",VLOOKUP(A64,食材リスト!$A$6:$H$505,3,FALSE))</f>
        <v/>
      </c>
      <c r="E64" s="19" t="str">
        <f>IF(COUNTA(A64:C64)&lt;&gt;2,"",ROUND(VLOOKUP(A64,食材リスト!$A$6:$H$505,4,FALSE)*C64/VLOOKUP(A64,食材リスト!$A$6:$H$505,2,FALSE),1))</f>
        <v/>
      </c>
      <c r="F64" s="30" t="str">
        <f>IF(COUNTA(A64:C64)&lt;&gt;2,"",ROUND(VLOOKUP(A64,食材リスト!$A$6:$H$505,5,FALSE)*C64/VLOOKUP(A64,食材リスト!$A$6:$H$505,2,FALSE),1))</f>
        <v/>
      </c>
      <c r="G64" s="20" t="str">
        <f>IF(COUNTA(A64:C64)&lt;&gt;2,"",ROUND(VLOOKUP(A64,食材リスト!$A$6:$H$505,6,FALSE)*C64/VLOOKUP(A64,食材リスト!$A$6:$H$505,2,FALSE),1))</f>
        <v/>
      </c>
      <c r="H64" s="25" t="str">
        <f>IF(COUNTA(A64:C64)&lt;&gt;2,"",ROUND(VLOOKUP(A64,食材リスト!$A$6:$H$505,7,FALSE)*C64/VLOOKUP(A64,食材リスト!$A$6:$H$505,2,FALSE),0))</f>
        <v/>
      </c>
      <c r="J64" s="154"/>
      <c r="K64" s="155"/>
      <c r="L64" s="34"/>
      <c r="M64" s="12" t="str">
        <f>IF(J64="","",VLOOKUP(J64,食材リスト!$A$6:$H$505,3,FALSE))</f>
        <v/>
      </c>
      <c r="N64" s="19" t="str">
        <f>IF(COUNTA(J64:L64)&lt;&gt;2,"",ROUND(VLOOKUP(J64,食材リスト!$A$6:$H$505,4,FALSE)*L64/VLOOKUP(J64,食材リスト!$A$6:$H$505,2,FALSE),1))</f>
        <v/>
      </c>
      <c r="O64" s="30" t="str">
        <f>IF(COUNTA(J64:L64)&lt;&gt;2,"",ROUND(VLOOKUP(J64,食材リスト!$A$6:$H$505,5,FALSE)*L64/VLOOKUP(J64,食材リスト!$A$6:$H$505,2,FALSE),1))</f>
        <v/>
      </c>
      <c r="P64" s="20" t="str">
        <f>IF(COUNTA(J64:L64)&lt;&gt;2,"",ROUND(VLOOKUP(J64,食材リスト!$A$6:$H$505,6,FALSE)*L64/VLOOKUP(J64,食材リスト!$A$6:$H$505,2,FALSE),1))</f>
        <v/>
      </c>
      <c r="Q64" s="25" t="str">
        <f>IF(COUNTA(J64:L64)&lt;&gt;2,"",ROUND(VLOOKUP(J64,食材リスト!$A$6:$H$505,7,FALSE)*L64/VLOOKUP(J64,食材リスト!$A$6:$H$505,2,FALSE),0))</f>
        <v/>
      </c>
      <c r="S64" s="154"/>
      <c r="T64" s="155"/>
      <c r="U64" s="34"/>
      <c r="V64" s="12" t="str">
        <f>IF(S64="","",VLOOKUP(S64,食材リスト!$A$6:$H$505,3,FALSE))</f>
        <v/>
      </c>
      <c r="W64" s="19" t="str">
        <f>IF(COUNTA(S64:U64)&lt;&gt;2,"",ROUND(VLOOKUP(S64,食材リスト!$A$6:$H$505,4,FALSE)*U64/VLOOKUP(S64,食材リスト!$A$6:$H$505,2,FALSE),1))</f>
        <v/>
      </c>
      <c r="X64" s="30" t="str">
        <f>IF(COUNTA(S64:U64)&lt;&gt;2,"",ROUND(VLOOKUP(S64,食材リスト!$A$6:$H$505,5,FALSE)*U64/VLOOKUP(S64,食材リスト!$A$6:$H$505,2,FALSE),1))</f>
        <v/>
      </c>
      <c r="Y64" s="20" t="str">
        <f>IF(COUNTA(S64:U64)&lt;&gt;2,"",ROUND(VLOOKUP(S64,食材リスト!$A$6:$H$505,6,FALSE)*U64/VLOOKUP(S64,食材リスト!$A$6:$H$505,2,FALSE),1))</f>
        <v/>
      </c>
      <c r="Z64" s="25" t="str">
        <f>IF(COUNTA(S64:U64)&lt;&gt;2,"",ROUND(VLOOKUP(S64,食材リスト!$A$6:$H$505,7,FALSE)*U64/VLOOKUP(S64,食材リスト!$A$6:$H$505,2,FALSE),0))</f>
        <v/>
      </c>
    </row>
    <row r="65" spans="1:26">
      <c r="A65" s="154"/>
      <c r="B65" s="155"/>
      <c r="C65" s="34"/>
      <c r="D65" s="12" t="str">
        <f>IF(A65="","",VLOOKUP(A65,食材リスト!$A$6:$H$505,3,FALSE))</f>
        <v/>
      </c>
      <c r="E65" s="19" t="str">
        <f>IF(COUNTA(A65:C65)&lt;&gt;2,"",ROUND(VLOOKUP(A65,食材リスト!$A$6:$H$505,4,FALSE)*C65/VLOOKUP(A65,食材リスト!$A$6:$H$505,2,FALSE),1))</f>
        <v/>
      </c>
      <c r="F65" s="30" t="str">
        <f>IF(COUNTA(A65:C65)&lt;&gt;2,"",ROUND(VLOOKUP(A65,食材リスト!$A$6:$H$505,5,FALSE)*C65/VLOOKUP(A65,食材リスト!$A$6:$H$505,2,FALSE),1))</f>
        <v/>
      </c>
      <c r="G65" s="20" t="str">
        <f>IF(COUNTA(A65:C65)&lt;&gt;2,"",ROUND(VLOOKUP(A65,食材リスト!$A$6:$H$505,6,FALSE)*C65/VLOOKUP(A65,食材リスト!$A$6:$H$505,2,FALSE),1))</f>
        <v/>
      </c>
      <c r="H65" s="25" t="str">
        <f>IF(COUNTA(A65:C65)&lt;&gt;2,"",ROUND(VLOOKUP(A65,食材リスト!$A$6:$H$505,7,FALSE)*C65/VLOOKUP(A65,食材リスト!$A$6:$H$505,2,FALSE),0))</f>
        <v/>
      </c>
      <c r="J65" s="154"/>
      <c r="K65" s="155"/>
      <c r="L65" s="34"/>
      <c r="M65" s="12" t="str">
        <f>IF(J65="","",VLOOKUP(J65,食材リスト!$A$6:$H$505,3,FALSE))</f>
        <v/>
      </c>
      <c r="N65" s="19" t="str">
        <f>IF(COUNTA(J65:L65)&lt;&gt;2,"",ROUND(VLOOKUP(J65,食材リスト!$A$6:$H$505,4,FALSE)*L65/VLOOKUP(J65,食材リスト!$A$6:$H$505,2,FALSE),1))</f>
        <v/>
      </c>
      <c r="O65" s="30" t="str">
        <f>IF(COUNTA(J65:L65)&lt;&gt;2,"",ROUND(VLOOKUP(J65,食材リスト!$A$6:$H$505,5,FALSE)*L65/VLOOKUP(J65,食材リスト!$A$6:$H$505,2,FALSE),1))</f>
        <v/>
      </c>
      <c r="P65" s="20" t="str">
        <f>IF(COUNTA(J65:L65)&lt;&gt;2,"",ROUND(VLOOKUP(J65,食材リスト!$A$6:$H$505,6,FALSE)*L65/VLOOKUP(J65,食材リスト!$A$6:$H$505,2,FALSE),1))</f>
        <v/>
      </c>
      <c r="Q65" s="25" t="str">
        <f>IF(COUNTA(J65:L65)&lt;&gt;2,"",ROUND(VLOOKUP(J65,食材リスト!$A$6:$H$505,7,FALSE)*L65/VLOOKUP(J65,食材リスト!$A$6:$H$505,2,FALSE),0))</f>
        <v/>
      </c>
      <c r="S65" s="154"/>
      <c r="T65" s="155"/>
      <c r="U65" s="34"/>
      <c r="V65" s="12" t="str">
        <f>IF(S65="","",VLOOKUP(S65,食材リスト!$A$6:$H$505,3,FALSE))</f>
        <v/>
      </c>
      <c r="W65" s="19" t="str">
        <f>IF(COUNTA(S65:U65)&lt;&gt;2,"",ROUND(VLOOKUP(S65,食材リスト!$A$6:$H$505,4,FALSE)*U65/VLOOKUP(S65,食材リスト!$A$6:$H$505,2,FALSE),1))</f>
        <v/>
      </c>
      <c r="X65" s="30" t="str">
        <f>IF(COUNTA(S65:U65)&lt;&gt;2,"",ROUND(VLOOKUP(S65,食材リスト!$A$6:$H$505,5,FALSE)*U65/VLOOKUP(S65,食材リスト!$A$6:$H$505,2,FALSE),1))</f>
        <v/>
      </c>
      <c r="Y65" s="20" t="str">
        <f>IF(COUNTA(S65:U65)&lt;&gt;2,"",ROUND(VLOOKUP(S65,食材リスト!$A$6:$H$505,6,FALSE)*U65/VLOOKUP(S65,食材リスト!$A$6:$H$505,2,FALSE),1))</f>
        <v/>
      </c>
      <c r="Z65" s="25" t="str">
        <f>IF(COUNTA(S65:U65)&lt;&gt;2,"",ROUND(VLOOKUP(S65,食材リスト!$A$6:$H$505,7,FALSE)*U65/VLOOKUP(S65,食材リスト!$A$6:$H$505,2,FALSE),0))</f>
        <v/>
      </c>
    </row>
    <row r="66" spans="1:26">
      <c r="A66" s="154"/>
      <c r="B66" s="155"/>
      <c r="C66" s="34"/>
      <c r="D66" s="12" t="str">
        <f>IF(A66="","",VLOOKUP(A66,食材リスト!$A$6:$H$505,3,FALSE))</f>
        <v/>
      </c>
      <c r="E66" s="19" t="str">
        <f>IF(COUNTA(A66:C66)&lt;&gt;2,"",ROUND(VLOOKUP(A66,食材リスト!$A$6:$H$505,4,FALSE)*C66/VLOOKUP(A66,食材リスト!$A$6:$H$505,2,FALSE),1))</f>
        <v/>
      </c>
      <c r="F66" s="30" t="str">
        <f>IF(COUNTA(A66:C66)&lt;&gt;2,"",ROUND(VLOOKUP(A66,食材リスト!$A$6:$H$505,5,FALSE)*C66/VLOOKUP(A66,食材リスト!$A$6:$H$505,2,FALSE),1))</f>
        <v/>
      </c>
      <c r="G66" s="20" t="str">
        <f>IF(COUNTA(A66:C66)&lt;&gt;2,"",ROUND(VLOOKUP(A66,食材リスト!$A$6:$H$505,6,FALSE)*C66/VLOOKUP(A66,食材リスト!$A$6:$H$505,2,FALSE),1))</f>
        <v/>
      </c>
      <c r="H66" s="25" t="str">
        <f>IF(COUNTA(A66:C66)&lt;&gt;2,"",ROUND(VLOOKUP(A66,食材リスト!$A$6:$H$505,7,FALSE)*C66/VLOOKUP(A66,食材リスト!$A$6:$H$505,2,FALSE),0))</f>
        <v/>
      </c>
      <c r="J66" s="154"/>
      <c r="K66" s="155"/>
      <c r="L66" s="34"/>
      <c r="M66" s="12" t="str">
        <f>IF(J66="","",VLOOKUP(J66,食材リスト!$A$6:$H$505,3,FALSE))</f>
        <v/>
      </c>
      <c r="N66" s="19" t="str">
        <f>IF(COUNTA(J66:L66)&lt;&gt;2,"",ROUND(VLOOKUP(J66,食材リスト!$A$6:$H$505,4,FALSE)*L66/VLOOKUP(J66,食材リスト!$A$6:$H$505,2,FALSE),1))</f>
        <v/>
      </c>
      <c r="O66" s="30" t="str">
        <f>IF(COUNTA(J66:L66)&lt;&gt;2,"",ROUND(VLOOKUP(J66,食材リスト!$A$6:$H$505,5,FALSE)*L66/VLOOKUP(J66,食材リスト!$A$6:$H$505,2,FALSE),1))</f>
        <v/>
      </c>
      <c r="P66" s="20" t="str">
        <f>IF(COUNTA(J66:L66)&lt;&gt;2,"",ROUND(VLOOKUP(J66,食材リスト!$A$6:$H$505,6,FALSE)*L66/VLOOKUP(J66,食材リスト!$A$6:$H$505,2,FALSE),1))</f>
        <v/>
      </c>
      <c r="Q66" s="25" t="str">
        <f>IF(COUNTA(J66:L66)&lt;&gt;2,"",ROUND(VLOOKUP(J66,食材リスト!$A$6:$H$505,7,FALSE)*L66/VLOOKUP(J66,食材リスト!$A$6:$H$505,2,FALSE),0))</f>
        <v/>
      </c>
      <c r="S66" s="154"/>
      <c r="T66" s="155"/>
      <c r="U66" s="34"/>
      <c r="V66" s="12" t="str">
        <f>IF(S66="","",VLOOKUP(S66,食材リスト!$A$6:$H$505,3,FALSE))</f>
        <v/>
      </c>
      <c r="W66" s="19" t="str">
        <f>IF(COUNTA(S66:U66)&lt;&gt;2,"",ROUND(VLOOKUP(S66,食材リスト!$A$6:$H$505,4,FALSE)*U66/VLOOKUP(S66,食材リスト!$A$6:$H$505,2,FALSE),1))</f>
        <v/>
      </c>
      <c r="X66" s="30" t="str">
        <f>IF(COUNTA(S66:U66)&lt;&gt;2,"",ROUND(VLOOKUP(S66,食材リスト!$A$6:$H$505,5,FALSE)*U66/VLOOKUP(S66,食材リスト!$A$6:$H$505,2,FALSE),1))</f>
        <v/>
      </c>
      <c r="Y66" s="20" t="str">
        <f>IF(COUNTA(S66:U66)&lt;&gt;2,"",ROUND(VLOOKUP(S66,食材リスト!$A$6:$H$505,6,FALSE)*U66/VLOOKUP(S66,食材リスト!$A$6:$H$505,2,FALSE),1))</f>
        <v/>
      </c>
      <c r="Z66" s="25" t="str">
        <f>IF(COUNTA(S66:U66)&lt;&gt;2,"",ROUND(VLOOKUP(S66,食材リスト!$A$6:$H$505,7,FALSE)*U66/VLOOKUP(S66,食材リスト!$A$6:$H$505,2,FALSE),0))</f>
        <v/>
      </c>
    </row>
    <row r="67" spans="1:26">
      <c r="A67" s="154"/>
      <c r="B67" s="155"/>
      <c r="C67" s="34"/>
      <c r="D67" s="12" t="str">
        <f>IF(A67="","",VLOOKUP(A67,食材リスト!$A$6:$H$505,3,FALSE))</f>
        <v/>
      </c>
      <c r="E67" s="19" t="str">
        <f>IF(COUNTA(A67:C67)&lt;&gt;2,"",ROUND(VLOOKUP(A67,食材リスト!$A$6:$H$505,4,FALSE)*C67/VLOOKUP(A67,食材リスト!$A$6:$H$505,2,FALSE),1))</f>
        <v/>
      </c>
      <c r="F67" s="30" t="str">
        <f>IF(COUNTA(A67:C67)&lt;&gt;2,"",ROUND(VLOOKUP(A67,食材リスト!$A$6:$H$505,5,FALSE)*C67/VLOOKUP(A67,食材リスト!$A$6:$H$505,2,FALSE),1))</f>
        <v/>
      </c>
      <c r="G67" s="20" t="str">
        <f>IF(COUNTA(A67:C67)&lt;&gt;2,"",ROUND(VLOOKUP(A67,食材リスト!$A$6:$H$505,6,FALSE)*C67/VLOOKUP(A67,食材リスト!$A$6:$H$505,2,FALSE),1))</f>
        <v/>
      </c>
      <c r="H67" s="25" t="str">
        <f>IF(COUNTA(A67:C67)&lt;&gt;2,"",ROUND(VLOOKUP(A67,食材リスト!$A$6:$H$505,7,FALSE)*C67/VLOOKUP(A67,食材リスト!$A$6:$H$505,2,FALSE),0))</f>
        <v/>
      </c>
      <c r="J67" s="154"/>
      <c r="K67" s="155"/>
      <c r="L67" s="34"/>
      <c r="M67" s="12" t="str">
        <f>IF(J67="","",VLOOKUP(J67,食材リスト!$A$6:$H$505,3,FALSE))</f>
        <v/>
      </c>
      <c r="N67" s="19" t="str">
        <f>IF(COUNTA(J67:L67)&lt;&gt;2,"",ROUND(VLOOKUP(J67,食材リスト!$A$6:$H$505,4,FALSE)*L67/VLOOKUP(J67,食材リスト!$A$6:$H$505,2,FALSE),1))</f>
        <v/>
      </c>
      <c r="O67" s="30" t="str">
        <f>IF(COUNTA(J67:L67)&lt;&gt;2,"",ROUND(VLOOKUP(J67,食材リスト!$A$6:$H$505,5,FALSE)*L67/VLOOKUP(J67,食材リスト!$A$6:$H$505,2,FALSE),1))</f>
        <v/>
      </c>
      <c r="P67" s="20" t="str">
        <f>IF(COUNTA(J67:L67)&lt;&gt;2,"",ROUND(VLOOKUP(J67,食材リスト!$A$6:$H$505,6,FALSE)*L67/VLOOKUP(J67,食材リスト!$A$6:$H$505,2,FALSE),1))</f>
        <v/>
      </c>
      <c r="Q67" s="25" t="str">
        <f>IF(COUNTA(J67:L67)&lt;&gt;2,"",ROUND(VLOOKUP(J67,食材リスト!$A$6:$H$505,7,FALSE)*L67/VLOOKUP(J67,食材リスト!$A$6:$H$505,2,FALSE),0))</f>
        <v/>
      </c>
      <c r="S67" s="154"/>
      <c r="T67" s="155"/>
      <c r="U67" s="34"/>
      <c r="V67" s="12" t="str">
        <f>IF(S67="","",VLOOKUP(S67,食材リスト!$A$6:$H$505,3,FALSE))</f>
        <v/>
      </c>
      <c r="W67" s="19" t="str">
        <f>IF(COUNTA(S67:U67)&lt;&gt;2,"",ROUND(VLOOKUP(S67,食材リスト!$A$6:$H$505,4,FALSE)*U67/VLOOKUP(S67,食材リスト!$A$6:$H$505,2,FALSE),1))</f>
        <v/>
      </c>
      <c r="X67" s="30" t="str">
        <f>IF(COUNTA(S67:U67)&lt;&gt;2,"",ROUND(VLOOKUP(S67,食材リスト!$A$6:$H$505,5,FALSE)*U67/VLOOKUP(S67,食材リスト!$A$6:$H$505,2,FALSE),1))</f>
        <v/>
      </c>
      <c r="Y67" s="20" t="str">
        <f>IF(COUNTA(S67:U67)&lt;&gt;2,"",ROUND(VLOOKUP(S67,食材リスト!$A$6:$H$505,6,FALSE)*U67/VLOOKUP(S67,食材リスト!$A$6:$H$505,2,FALSE),1))</f>
        <v/>
      </c>
      <c r="Z67" s="25" t="str">
        <f>IF(COUNTA(S67:U67)&lt;&gt;2,"",ROUND(VLOOKUP(S67,食材リスト!$A$6:$H$505,7,FALSE)*U67/VLOOKUP(S67,食材リスト!$A$6:$H$505,2,FALSE),0))</f>
        <v/>
      </c>
    </row>
    <row r="68" spans="1:26">
      <c r="A68" s="154"/>
      <c r="B68" s="155"/>
      <c r="C68" s="34"/>
      <c r="D68" s="12" t="str">
        <f>IF(A68="","",VLOOKUP(A68,食材リスト!$A$6:$H$505,3,FALSE))</f>
        <v/>
      </c>
      <c r="E68" s="19" t="str">
        <f>IF(COUNTA(A68:C68)&lt;&gt;2,"",ROUND(VLOOKUP(A68,食材リスト!$A$6:$H$505,4,FALSE)*C68/VLOOKUP(A68,食材リスト!$A$6:$H$505,2,FALSE),1))</f>
        <v/>
      </c>
      <c r="F68" s="30" t="str">
        <f>IF(COUNTA(A68:C68)&lt;&gt;2,"",ROUND(VLOOKUP(A68,食材リスト!$A$6:$H$505,5,FALSE)*C68/VLOOKUP(A68,食材リスト!$A$6:$H$505,2,FALSE),1))</f>
        <v/>
      </c>
      <c r="G68" s="20" t="str">
        <f>IF(COUNTA(A68:C68)&lt;&gt;2,"",ROUND(VLOOKUP(A68,食材リスト!$A$6:$H$505,6,FALSE)*C68/VLOOKUP(A68,食材リスト!$A$6:$H$505,2,FALSE),1))</f>
        <v/>
      </c>
      <c r="H68" s="25" t="str">
        <f>IF(COUNTA(A68:C68)&lt;&gt;2,"",ROUND(VLOOKUP(A68,食材リスト!$A$6:$H$505,7,FALSE)*C68/VLOOKUP(A68,食材リスト!$A$6:$H$505,2,FALSE),0))</f>
        <v/>
      </c>
      <c r="J68" s="154"/>
      <c r="K68" s="155"/>
      <c r="L68" s="34"/>
      <c r="M68" s="12" t="str">
        <f>IF(J68="","",VLOOKUP(J68,食材リスト!$A$6:$H$505,3,FALSE))</f>
        <v/>
      </c>
      <c r="N68" s="19" t="str">
        <f>IF(COUNTA(J68:L68)&lt;&gt;2,"",ROUND(VLOOKUP(J68,食材リスト!$A$6:$H$505,4,FALSE)*L68/VLOOKUP(J68,食材リスト!$A$6:$H$505,2,FALSE),1))</f>
        <v/>
      </c>
      <c r="O68" s="30" t="str">
        <f>IF(COUNTA(J68:L68)&lt;&gt;2,"",ROUND(VLOOKUP(J68,食材リスト!$A$6:$H$505,5,FALSE)*L68/VLOOKUP(J68,食材リスト!$A$6:$H$505,2,FALSE),1))</f>
        <v/>
      </c>
      <c r="P68" s="20" t="str">
        <f>IF(COUNTA(J68:L68)&lt;&gt;2,"",ROUND(VLOOKUP(J68,食材リスト!$A$6:$H$505,6,FALSE)*L68/VLOOKUP(J68,食材リスト!$A$6:$H$505,2,FALSE),1))</f>
        <v/>
      </c>
      <c r="Q68" s="25" t="str">
        <f>IF(COUNTA(J68:L68)&lt;&gt;2,"",ROUND(VLOOKUP(J68,食材リスト!$A$6:$H$505,7,FALSE)*L68/VLOOKUP(J68,食材リスト!$A$6:$H$505,2,FALSE),0))</f>
        <v/>
      </c>
      <c r="S68" s="154"/>
      <c r="T68" s="155"/>
      <c r="U68" s="34"/>
      <c r="V68" s="12" t="str">
        <f>IF(S68="","",VLOOKUP(S68,食材リスト!$A$6:$H$505,3,FALSE))</f>
        <v/>
      </c>
      <c r="W68" s="19" t="str">
        <f>IF(COUNTA(S68:U68)&lt;&gt;2,"",ROUND(VLOOKUP(S68,食材リスト!$A$6:$H$505,4,FALSE)*U68/VLOOKUP(S68,食材リスト!$A$6:$H$505,2,FALSE),1))</f>
        <v/>
      </c>
      <c r="X68" s="30" t="str">
        <f>IF(COUNTA(S68:U68)&lt;&gt;2,"",ROUND(VLOOKUP(S68,食材リスト!$A$6:$H$505,5,FALSE)*U68/VLOOKUP(S68,食材リスト!$A$6:$H$505,2,FALSE),1))</f>
        <v/>
      </c>
      <c r="Y68" s="20" t="str">
        <f>IF(COUNTA(S68:U68)&lt;&gt;2,"",ROUND(VLOOKUP(S68,食材リスト!$A$6:$H$505,6,FALSE)*U68/VLOOKUP(S68,食材リスト!$A$6:$H$505,2,FALSE),1))</f>
        <v/>
      </c>
      <c r="Z68" s="25" t="str">
        <f>IF(COUNTA(S68:U68)&lt;&gt;2,"",ROUND(VLOOKUP(S68,食材リスト!$A$6:$H$505,7,FALSE)*U68/VLOOKUP(S68,食材リスト!$A$6:$H$505,2,FALSE),0))</f>
        <v/>
      </c>
    </row>
    <row r="69" spans="1:26">
      <c r="A69" s="154"/>
      <c r="B69" s="155"/>
      <c r="C69" s="34"/>
      <c r="D69" s="12" t="str">
        <f>IF(A69="","",VLOOKUP(A69,食材リスト!$A$6:$H$505,3,FALSE))</f>
        <v/>
      </c>
      <c r="E69" s="19" t="str">
        <f>IF(COUNTA(A69:C69)&lt;&gt;2,"",ROUND(VLOOKUP(A69,食材リスト!$A$6:$H$505,4,FALSE)*C69/VLOOKUP(A69,食材リスト!$A$6:$H$505,2,FALSE),1))</f>
        <v/>
      </c>
      <c r="F69" s="30" t="str">
        <f>IF(COUNTA(A69:C69)&lt;&gt;2,"",ROUND(VLOOKUP(A69,食材リスト!$A$6:$H$505,5,FALSE)*C69/VLOOKUP(A69,食材リスト!$A$6:$H$505,2,FALSE),1))</f>
        <v/>
      </c>
      <c r="G69" s="20" t="str">
        <f>IF(COUNTA(A69:C69)&lt;&gt;2,"",ROUND(VLOOKUP(A69,食材リスト!$A$6:$H$505,6,FALSE)*C69/VLOOKUP(A69,食材リスト!$A$6:$H$505,2,FALSE),1))</f>
        <v/>
      </c>
      <c r="H69" s="25" t="str">
        <f>IF(COUNTA(A69:C69)&lt;&gt;2,"",ROUND(VLOOKUP(A69,食材リスト!$A$6:$H$505,7,FALSE)*C69/VLOOKUP(A69,食材リスト!$A$6:$H$505,2,FALSE),0))</f>
        <v/>
      </c>
      <c r="J69" s="154"/>
      <c r="K69" s="155"/>
      <c r="L69" s="34"/>
      <c r="M69" s="12" t="str">
        <f>IF(J69="","",VLOOKUP(J69,食材リスト!$A$6:$H$505,3,FALSE))</f>
        <v/>
      </c>
      <c r="N69" s="19" t="str">
        <f>IF(COUNTA(J69:L69)&lt;&gt;2,"",ROUND(VLOOKUP(J69,食材リスト!$A$6:$H$505,4,FALSE)*L69/VLOOKUP(J69,食材リスト!$A$6:$H$505,2,FALSE),1))</f>
        <v/>
      </c>
      <c r="O69" s="30" t="str">
        <f>IF(COUNTA(J69:L69)&lt;&gt;2,"",ROUND(VLOOKUP(J69,食材リスト!$A$6:$H$505,5,FALSE)*L69/VLOOKUP(J69,食材リスト!$A$6:$H$505,2,FALSE),1))</f>
        <v/>
      </c>
      <c r="P69" s="20" t="str">
        <f>IF(COUNTA(J69:L69)&lt;&gt;2,"",ROUND(VLOOKUP(J69,食材リスト!$A$6:$H$505,6,FALSE)*L69/VLOOKUP(J69,食材リスト!$A$6:$H$505,2,FALSE),1))</f>
        <v/>
      </c>
      <c r="Q69" s="25" t="str">
        <f>IF(COUNTA(J69:L69)&lt;&gt;2,"",ROUND(VLOOKUP(J69,食材リスト!$A$6:$H$505,7,FALSE)*L69/VLOOKUP(J69,食材リスト!$A$6:$H$505,2,FALSE),0))</f>
        <v/>
      </c>
      <c r="S69" s="154"/>
      <c r="T69" s="155"/>
      <c r="U69" s="34"/>
      <c r="V69" s="12" t="str">
        <f>IF(S69="","",VLOOKUP(S69,食材リスト!$A$6:$H$505,3,FALSE))</f>
        <v/>
      </c>
      <c r="W69" s="19" t="str">
        <f>IF(COUNTA(S69:U69)&lt;&gt;2,"",ROUND(VLOOKUP(S69,食材リスト!$A$6:$H$505,4,FALSE)*U69/VLOOKUP(S69,食材リスト!$A$6:$H$505,2,FALSE),1))</f>
        <v/>
      </c>
      <c r="X69" s="30" t="str">
        <f>IF(COUNTA(S69:U69)&lt;&gt;2,"",ROUND(VLOOKUP(S69,食材リスト!$A$6:$H$505,5,FALSE)*U69/VLOOKUP(S69,食材リスト!$A$6:$H$505,2,FALSE),1))</f>
        <v/>
      </c>
      <c r="Y69" s="20" t="str">
        <f>IF(COUNTA(S69:U69)&lt;&gt;2,"",ROUND(VLOOKUP(S69,食材リスト!$A$6:$H$505,6,FALSE)*U69/VLOOKUP(S69,食材リスト!$A$6:$H$505,2,FALSE),1))</f>
        <v/>
      </c>
      <c r="Z69" s="25" t="str">
        <f>IF(COUNTA(S69:U69)&lt;&gt;2,"",ROUND(VLOOKUP(S69,食材リスト!$A$6:$H$505,7,FALSE)*U69/VLOOKUP(S69,食材リスト!$A$6:$H$505,2,FALSE),0))</f>
        <v/>
      </c>
    </row>
    <row r="70" spans="1:26">
      <c r="A70" s="154"/>
      <c r="B70" s="155"/>
      <c r="C70" s="34"/>
      <c r="D70" s="12" t="str">
        <f>IF(A70="","",VLOOKUP(A70,食材リスト!$A$6:$H$505,3,FALSE))</f>
        <v/>
      </c>
      <c r="E70" s="19" t="str">
        <f>IF(COUNTA(A70:C70)&lt;&gt;2,"",ROUND(VLOOKUP(A70,食材リスト!$A$6:$H$505,4,FALSE)*C70/VLOOKUP(A70,食材リスト!$A$6:$H$505,2,FALSE),1))</f>
        <v/>
      </c>
      <c r="F70" s="30" t="str">
        <f>IF(COUNTA(A70:C70)&lt;&gt;2,"",ROUND(VLOOKUP(A70,食材リスト!$A$6:$H$505,5,FALSE)*C70/VLOOKUP(A70,食材リスト!$A$6:$H$505,2,FALSE),1))</f>
        <v/>
      </c>
      <c r="G70" s="20" t="str">
        <f>IF(COUNTA(A70:C70)&lt;&gt;2,"",ROUND(VLOOKUP(A70,食材リスト!$A$6:$H$505,6,FALSE)*C70/VLOOKUP(A70,食材リスト!$A$6:$H$505,2,FALSE),1))</f>
        <v/>
      </c>
      <c r="H70" s="25" t="str">
        <f>IF(COUNTA(A70:C70)&lt;&gt;2,"",ROUND(VLOOKUP(A70,食材リスト!$A$6:$H$505,7,FALSE)*C70/VLOOKUP(A70,食材リスト!$A$6:$H$505,2,FALSE),0))</f>
        <v/>
      </c>
      <c r="J70" s="154"/>
      <c r="K70" s="155"/>
      <c r="L70" s="34"/>
      <c r="M70" s="12" t="str">
        <f>IF(J70="","",VLOOKUP(J70,食材リスト!$A$6:$H$505,3,FALSE))</f>
        <v/>
      </c>
      <c r="N70" s="19" t="str">
        <f>IF(COUNTA(J70:L70)&lt;&gt;2,"",ROUND(VLOOKUP(J70,食材リスト!$A$6:$H$505,4,FALSE)*L70/VLOOKUP(J70,食材リスト!$A$6:$H$505,2,FALSE),1))</f>
        <v/>
      </c>
      <c r="O70" s="30" t="str">
        <f>IF(COUNTA(J70:L70)&lt;&gt;2,"",ROUND(VLOOKUP(J70,食材リスト!$A$6:$H$505,5,FALSE)*L70/VLOOKUP(J70,食材リスト!$A$6:$H$505,2,FALSE),1))</f>
        <v/>
      </c>
      <c r="P70" s="20" t="str">
        <f>IF(COUNTA(J70:L70)&lt;&gt;2,"",ROUND(VLOOKUP(J70,食材リスト!$A$6:$H$505,6,FALSE)*L70/VLOOKUP(J70,食材リスト!$A$6:$H$505,2,FALSE),1))</f>
        <v/>
      </c>
      <c r="Q70" s="25" t="str">
        <f>IF(COUNTA(J70:L70)&lt;&gt;2,"",ROUND(VLOOKUP(J70,食材リスト!$A$6:$H$505,7,FALSE)*L70/VLOOKUP(J70,食材リスト!$A$6:$H$505,2,FALSE),0))</f>
        <v/>
      </c>
      <c r="S70" s="154"/>
      <c r="T70" s="155"/>
      <c r="U70" s="34"/>
      <c r="V70" s="12" t="str">
        <f>IF(S70="","",VLOOKUP(S70,食材リスト!$A$6:$H$505,3,FALSE))</f>
        <v/>
      </c>
      <c r="W70" s="19" t="str">
        <f>IF(COUNTA(S70:U70)&lt;&gt;2,"",ROUND(VLOOKUP(S70,食材リスト!$A$6:$H$505,4,FALSE)*U70/VLOOKUP(S70,食材リスト!$A$6:$H$505,2,FALSE),1))</f>
        <v/>
      </c>
      <c r="X70" s="30" t="str">
        <f>IF(COUNTA(S70:U70)&lt;&gt;2,"",ROUND(VLOOKUP(S70,食材リスト!$A$6:$H$505,5,FALSE)*U70/VLOOKUP(S70,食材リスト!$A$6:$H$505,2,FALSE),1))</f>
        <v/>
      </c>
      <c r="Y70" s="20" t="str">
        <f>IF(COUNTA(S70:U70)&lt;&gt;2,"",ROUND(VLOOKUP(S70,食材リスト!$A$6:$H$505,6,FALSE)*U70/VLOOKUP(S70,食材リスト!$A$6:$H$505,2,FALSE),1))</f>
        <v/>
      </c>
      <c r="Z70" s="25" t="str">
        <f>IF(COUNTA(S70:U70)&lt;&gt;2,"",ROUND(VLOOKUP(S70,食材リスト!$A$6:$H$505,7,FALSE)*U70/VLOOKUP(S70,食材リスト!$A$6:$H$505,2,FALSE),0))</f>
        <v/>
      </c>
    </row>
    <row r="71" spans="1:26">
      <c r="A71" s="154"/>
      <c r="B71" s="155"/>
      <c r="C71" s="34"/>
      <c r="D71" s="12" t="str">
        <f>IF(A71="","",VLOOKUP(A71,食材リスト!$A$6:$H$505,3,FALSE))</f>
        <v/>
      </c>
      <c r="E71" s="19" t="str">
        <f>IF(COUNTA(A71:C71)&lt;&gt;2,"",ROUND(VLOOKUP(A71,食材リスト!$A$6:$H$505,4,FALSE)*C71/VLOOKUP(A71,食材リスト!$A$6:$H$505,2,FALSE),1))</f>
        <v/>
      </c>
      <c r="F71" s="30" t="str">
        <f>IF(COUNTA(A71:C71)&lt;&gt;2,"",ROUND(VLOOKUP(A71,食材リスト!$A$6:$H$505,5,FALSE)*C71/VLOOKUP(A71,食材リスト!$A$6:$H$505,2,FALSE),1))</f>
        <v/>
      </c>
      <c r="G71" s="20" t="str">
        <f>IF(COUNTA(A71:C71)&lt;&gt;2,"",ROUND(VLOOKUP(A71,食材リスト!$A$6:$H$505,6,FALSE)*C71/VLOOKUP(A71,食材リスト!$A$6:$H$505,2,FALSE),1))</f>
        <v/>
      </c>
      <c r="H71" s="25" t="str">
        <f>IF(COUNTA(A71:C71)&lt;&gt;2,"",ROUND(VLOOKUP(A71,食材リスト!$A$6:$H$505,7,FALSE)*C71/VLOOKUP(A71,食材リスト!$A$6:$H$505,2,FALSE),0))</f>
        <v/>
      </c>
      <c r="J71" s="154"/>
      <c r="K71" s="155"/>
      <c r="L71" s="34"/>
      <c r="M71" s="12" t="str">
        <f>IF(J71="","",VLOOKUP(J71,食材リスト!$A$6:$H$505,3,FALSE))</f>
        <v/>
      </c>
      <c r="N71" s="19" t="str">
        <f>IF(COUNTA(J71:L71)&lt;&gt;2,"",ROUND(VLOOKUP(J71,食材リスト!$A$6:$H$505,4,FALSE)*L71/VLOOKUP(J71,食材リスト!$A$6:$H$505,2,FALSE),1))</f>
        <v/>
      </c>
      <c r="O71" s="30" t="str">
        <f>IF(COUNTA(J71:L71)&lt;&gt;2,"",ROUND(VLOOKUP(J71,食材リスト!$A$6:$H$505,5,FALSE)*L71/VLOOKUP(J71,食材リスト!$A$6:$H$505,2,FALSE),1))</f>
        <v/>
      </c>
      <c r="P71" s="20" t="str">
        <f>IF(COUNTA(J71:L71)&lt;&gt;2,"",ROUND(VLOOKUP(J71,食材リスト!$A$6:$H$505,6,FALSE)*L71/VLOOKUP(J71,食材リスト!$A$6:$H$505,2,FALSE),1))</f>
        <v/>
      </c>
      <c r="Q71" s="25" t="str">
        <f>IF(COUNTA(J71:L71)&lt;&gt;2,"",ROUND(VLOOKUP(J71,食材リスト!$A$6:$H$505,7,FALSE)*L71/VLOOKUP(J71,食材リスト!$A$6:$H$505,2,FALSE),0))</f>
        <v/>
      </c>
      <c r="S71" s="154"/>
      <c r="T71" s="155"/>
      <c r="U71" s="34"/>
      <c r="V71" s="12" t="str">
        <f>IF(S71="","",VLOOKUP(S71,食材リスト!$A$6:$H$505,3,FALSE))</f>
        <v/>
      </c>
      <c r="W71" s="19" t="str">
        <f>IF(COUNTA(S71:U71)&lt;&gt;2,"",ROUND(VLOOKUP(S71,食材リスト!$A$6:$H$505,4,FALSE)*U71/VLOOKUP(S71,食材リスト!$A$6:$H$505,2,FALSE),1))</f>
        <v/>
      </c>
      <c r="X71" s="30" t="str">
        <f>IF(COUNTA(S71:U71)&lt;&gt;2,"",ROUND(VLOOKUP(S71,食材リスト!$A$6:$H$505,5,FALSE)*U71/VLOOKUP(S71,食材リスト!$A$6:$H$505,2,FALSE),1))</f>
        <v/>
      </c>
      <c r="Y71" s="20" t="str">
        <f>IF(COUNTA(S71:U71)&lt;&gt;2,"",ROUND(VLOOKUP(S71,食材リスト!$A$6:$H$505,6,FALSE)*U71/VLOOKUP(S71,食材リスト!$A$6:$H$505,2,FALSE),1))</f>
        <v/>
      </c>
      <c r="Z71" s="25" t="str">
        <f>IF(COUNTA(S71:U71)&lt;&gt;2,"",ROUND(VLOOKUP(S71,食材リスト!$A$6:$H$505,7,FALSE)*U71/VLOOKUP(S71,食材リスト!$A$6:$H$505,2,FALSE),0))</f>
        <v/>
      </c>
    </row>
    <row r="72" spans="1:26">
      <c r="A72" s="154"/>
      <c r="B72" s="155"/>
      <c r="C72" s="34"/>
      <c r="D72" s="12" t="str">
        <f>IF(A72="","",VLOOKUP(A72,食材リスト!$A$6:$H$505,3,FALSE))</f>
        <v/>
      </c>
      <c r="E72" s="19" t="str">
        <f>IF(COUNTA(A72:C72)&lt;&gt;2,"",ROUND(VLOOKUP(A72,食材リスト!$A$6:$H$505,4,FALSE)*C72/VLOOKUP(A72,食材リスト!$A$6:$H$505,2,FALSE),1))</f>
        <v/>
      </c>
      <c r="F72" s="30" t="str">
        <f>IF(COUNTA(A72:C72)&lt;&gt;2,"",ROUND(VLOOKUP(A72,食材リスト!$A$6:$H$505,5,FALSE)*C72/VLOOKUP(A72,食材リスト!$A$6:$H$505,2,FALSE),1))</f>
        <v/>
      </c>
      <c r="G72" s="20" t="str">
        <f>IF(COUNTA(A72:C72)&lt;&gt;2,"",ROUND(VLOOKUP(A72,食材リスト!$A$6:$H$505,6,FALSE)*C72/VLOOKUP(A72,食材リスト!$A$6:$H$505,2,FALSE),1))</f>
        <v/>
      </c>
      <c r="H72" s="25" t="str">
        <f>IF(COUNTA(A72:C72)&lt;&gt;2,"",ROUND(VLOOKUP(A72,食材リスト!$A$6:$H$505,7,FALSE)*C72/VLOOKUP(A72,食材リスト!$A$6:$H$505,2,FALSE),0))</f>
        <v/>
      </c>
      <c r="J72" s="154"/>
      <c r="K72" s="155"/>
      <c r="L72" s="34"/>
      <c r="M72" s="12" t="str">
        <f>IF(J72="","",VLOOKUP(J72,食材リスト!$A$6:$H$505,3,FALSE))</f>
        <v/>
      </c>
      <c r="N72" s="19" t="str">
        <f>IF(COUNTA(J72:L72)&lt;&gt;2,"",ROUND(VLOOKUP(J72,食材リスト!$A$6:$H$505,4,FALSE)*L72/VLOOKUP(J72,食材リスト!$A$6:$H$505,2,FALSE),1))</f>
        <v/>
      </c>
      <c r="O72" s="30" t="str">
        <f>IF(COUNTA(J72:L72)&lt;&gt;2,"",ROUND(VLOOKUP(J72,食材リスト!$A$6:$H$505,5,FALSE)*L72/VLOOKUP(J72,食材リスト!$A$6:$H$505,2,FALSE),1))</f>
        <v/>
      </c>
      <c r="P72" s="20" t="str">
        <f>IF(COUNTA(J72:L72)&lt;&gt;2,"",ROUND(VLOOKUP(J72,食材リスト!$A$6:$H$505,6,FALSE)*L72/VLOOKUP(J72,食材リスト!$A$6:$H$505,2,FALSE),1))</f>
        <v/>
      </c>
      <c r="Q72" s="25" t="str">
        <f>IF(COUNTA(J72:L72)&lt;&gt;2,"",ROUND(VLOOKUP(J72,食材リスト!$A$6:$H$505,7,FALSE)*L72/VLOOKUP(J72,食材リスト!$A$6:$H$505,2,FALSE),0))</f>
        <v/>
      </c>
      <c r="S72" s="154"/>
      <c r="T72" s="155"/>
      <c r="U72" s="34"/>
      <c r="V72" s="12" t="str">
        <f>IF(S72="","",VLOOKUP(S72,食材リスト!$A$6:$H$505,3,FALSE))</f>
        <v/>
      </c>
      <c r="W72" s="19" t="str">
        <f>IF(COUNTA(S72:U72)&lt;&gt;2,"",ROUND(VLOOKUP(S72,食材リスト!$A$6:$H$505,4,FALSE)*U72/VLOOKUP(S72,食材リスト!$A$6:$H$505,2,FALSE),1))</f>
        <v/>
      </c>
      <c r="X72" s="30" t="str">
        <f>IF(COUNTA(S72:U72)&lt;&gt;2,"",ROUND(VLOOKUP(S72,食材リスト!$A$6:$H$505,5,FALSE)*U72/VLOOKUP(S72,食材リスト!$A$6:$H$505,2,FALSE),1))</f>
        <v/>
      </c>
      <c r="Y72" s="20" t="str">
        <f>IF(COUNTA(S72:U72)&lt;&gt;2,"",ROUND(VLOOKUP(S72,食材リスト!$A$6:$H$505,6,FALSE)*U72/VLOOKUP(S72,食材リスト!$A$6:$H$505,2,FALSE),1))</f>
        <v/>
      </c>
      <c r="Z72" s="25" t="str">
        <f>IF(COUNTA(S72:U72)&lt;&gt;2,"",ROUND(VLOOKUP(S72,食材リスト!$A$6:$H$505,7,FALSE)*U72/VLOOKUP(S72,食材リスト!$A$6:$H$505,2,FALSE),0))</f>
        <v/>
      </c>
    </row>
    <row r="73" spans="1:26">
      <c r="A73" s="152"/>
      <c r="B73" s="153"/>
      <c r="C73" s="43"/>
      <c r="D73" s="13" t="str">
        <f>IF(A73="","",VLOOKUP(A73,食材リスト!$A$6:$H$505,3,FALSE))</f>
        <v/>
      </c>
      <c r="E73" s="21" t="str">
        <f>IF(COUNTA(A73:C73)&lt;&gt;2,"",ROUND(VLOOKUP(A73,食材リスト!$A$6:$H$505,4,FALSE)*C73/VLOOKUP(A73,食材リスト!$A$6:$H$505,2,FALSE),1))</f>
        <v/>
      </c>
      <c r="F73" s="31" t="str">
        <f>IF(COUNTA(A73:C73)&lt;&gt;2,"",ROUND(VLOOKUP(A73,食材リスト!$A$6:$H$505,5,FALSE)*C73/VLOOKUP(A73,食材リスト!$A$6:$H$505,2,FALSE),1))</f>
        <v/>
      </c>
      <c r="G73" s="22" t="str">
        <f>IF(COUNTA(A73:C73)&lt;&gt;2,"",ROUND(VLOOKUP(A73,食材リスト!$A$6:$H$505,6,FALSE)*C73/VLOOKUP(A73,食材リスト!$A$6:$H$505,2,FALSE),1))</f>
        <v/>
      </c>
      <c r="H73" s="26" t="str">
        <f>IF(COUNTA(A73:C73)&lt;&gt;2,"",ROUND(VLOOKUP(A73,食材リスト!$A$6:$H$505,7,FALSE)*C73/VLOOKUP(A73,食材リスト!$A$6:$H$505,2,FALSE),0))</f>
        <v/>
      </c>
      <c r="J73" s="152"/>
      <c r="K73" s="153"/>
      <c r="L73" s="43"/>
      <c r="M73" s="13" t="str">
        <f>IF(J73="","",VLOOKUP(J73,食材リスト!$A$6:$H$505,3,FALSE))</f>
        <v/>
      </c>
      <c r="N73" s="21" t="str">
        <f>IF(COUNTA(J73:L73)&lt;&gt;2,"",ROUND(VLOOKUP(J73,食材リスト!$A$6:$H$505,4,FALSE)*L73/VLOOKUP(J73,食材リスト!$A$6:$H$505,2,FALSE),1))</f>
        <v/>
      </c>
      <c r="O73" s="31" t="str">
        <f>IF(COUNTA(J73:L73)&lt;&gt;2,"",ROUND(VLOOKUP(J73,食材リスト!$A$6:$H$505,5,FALSE)*L73/VLOOKUP(J73,食材リスト!$A$6:$H$505,2,FALSE),1))</f>
        <v/>
      </c>
      <c r="P73" s="22" t="str">
        <f>IF(COUNTA(J73:L73)&lt;&gt;2,"",ROUND(VLOOKUP(J73,食材リスト!$A$6:$H$505,6,FALSE)*L73/VLOOKUP(J73,食材リスト!$A$6:$H$505,2,FALSE),1))</f>
        <v/>
      </c>
      <c r="Q73" s="26" t="str">
        <f>IF(COUNTA(J73:L73)&lt;&gt;2,"",ROUND(VLOOKUP(J73,食材リスト!$A$6:$H$505,7,FALSE)*L73/VLOOKUP(J73,食材リスト!$A$6:$H$505,2,FALSE),0))</f>
        <v/>
      </c>
      <c r="S73" s="152"/>
      <c r="T73" s="153"/>
      <c r="U73" s="43"/>
      <c r="V73" s="13" t="str">
        <f>IF(S73="","",VLOOKUP(S73,食材リスト!$A$6:$H$505,3,FALSE))</f>
        <v/>
      </c>
      <c r="W73" s="21" t="str">
        <f>IF(COUNTA(S73:U73)&lt;&gt;2,"",ROUND(VLOOKUP(S73,食材リスト!$A$6:$H$505,4,FALSE)*U73/VLOOKUP(S73,食材リスト!$A$6:$H$505,2,FALSE),1))</f>
        <v/>
      </c>
      <c r="X73" s="31" t="str">
        <f>IF(COUNTA(S73:U73)&lt;&gt;2,"",ROUND(VLOOKUP(S73,食材リスト!$A$6:$H$505,5,FALSE)*U73/VLOOKUP(S73,食材リスト!$A$6:$H$505,2,FALSE),1))</f>
        <v/>
      </c>
      <c r="Y73" s="22" t="str">
        <f>IF(COUNTA(S73:U73)&lt;&gt;2,"",ROUND(VLOOKUP(S73,食材リスト!$A$6:$H$505,6,FALSE)*U73/VLOOKUP(S73,食材リスト!$A$6:$H$505,2,FALSE),1))</f>
        <v/>
      </c>
      <c r="Z73" s="26" t="str">
        <f>IF(COUNTA(S73:U73)&lt;&gt;2,"",ROUND(VLOOKUP(S73,食材リスト!$A$6:$H$505,7,FALSE)*U73/VLOOKUP(S73,食材リスト!$A$6:$H$505,2,FALSE),0))</f>
        <v/>
      </c>
    </row>
    <row r="75" spans="1:26">
      <c r="A75" s="7" t="s">
        <v>34</v>
      </c>
    </row>
    <row r="76" spans="1:26">
      <c r="A76" s="8" t="s">
        <v>26</v>
      </c>
    </row>
    <row r="77" spans="1:26">
      <c r="A77" s="158" t="s">
        <v>33</v>
      </c>
      <c r="E77" s="143" t="s">
        <v>42</v>
      </c>
      <c r="F77" s="144"/>
      <c r="G77" s="144"/>
      <c r="H77" s="145"/>
      <c r="J77" s="158" t="s">
        <v>46</v>
      </c>
      <c r="N77" s="143" t="s">
        <v>42</v>
      </c>
      <c r="O77" s="144"/>
      <c r="P77" s="144"/>
      <c r="Q77" s="145"/>
      <c r="S77" s="158" t="s">
        <v>46</v>
      </c>
      <c r="W77" s="143" t="s">
        <v>42</v>
      </c>
      <c r="X77" s="144"/>
      <c r="Y77" s="144"/>
      <c r="Z77" s="145"/>
    </row>
    <row r="78" spans="1:26">
      <c r="A78" s="162"/>
      <c r="E78" s="81" t="str">
        <f>IF(SUM(E80:G99)=0,"",ROUND(SUM(E80:E99),0)&amp;"g "&amp;"("&amp;ROUND(SUM(E80:E99)*100/(SUM(E80:E99)+SUM(F80:F99)+SUM(G80:G99)),0)&amp;"%)")</f>
        <v/>
      </c>
      <c r="F78" s="80" t="str">
        <f>IF(SUM(E80:G99)=0,"",ROUND(SUM(F80:F99),0)&amp;"g "&amp;"("&amp;ROUND(SUM(F80:F99)*100/(SUM(E80:E99)+SUM(F80:F99)+SUM(G80:G99)),0)&amp;"%)")</f>
        <v/>
      </c>
      <c r="G78" s="78" t="str">
        <f>IF(SUM(E80:G99)=0,"",ROUND(SUM(G80:G99),0)&amp;"g "&amp;"("&amp;ROUND(SUM(G80:G99)*100/(SUM(E80:E99)+SUM(F80:F99)+SUM(G80:G99)),0)&amp;"%)")</f>
        <v/>
      </c>
      <c r="H78" s="79">
        <f>SUM(H80:H99)</f>
        <v>0</v>
      </c>
      <c r="J78" s="159"/>
      <c r="N78" s="81" t="str">
        <f>IF(SUM(N80:P99)=0,"",ROUND(SUM(N80:N99),0)&amp;"g "&amp;"("&amp;ROUND(SUM(N80:N99)*100/(SUM(N80:N99)+SUM(O80:O99)+SUM(P80:P99)),0)&amp;"%)")</f>
        <v/>
      </c>
      <c r="O78" s="80" t="str">
        <f>IF(SUM(N80:P99)=0,"",ROUND(SUM(O80:O99),0)&amp;"g "&amp;"("&amp;ROUND(SUM(O80:O99)*100/(SUM(N80:N99)+SUM(O80:O99)+SUM(P80:P99)),0)&amp;"%)")</f>
        <v/>
      </c>
      <c r="P78" s="78" t="str">
        <f>IF(SUM(N80:P99)=0,"",ROUND(SUM(P80:P99),0)&amp;"g "&amp;"("&amp;ROUND(SUM(P80:P99)*100/(SUM(N80:N99)+SUM(O80:O99)+SUM(P80:P99)),0)&amp;"%)")</f>
        <v/>
      </c>
      <c r="Q78" s="79">
        <f>SUM(Q80:Q99)</f>
        <v>0</v>
      </c>
      <c r="S78" s="159"/>
      <c r="W78" s="81" t="str">
        <f>IF(SUM(W80:Y99)=0,"",ROUND(SUM(W80:W99),0)&amp;"g "&amp;"("&amp;ROUND(SUM(W80:W99)*100/(SUM(W80:W99)+SUM(X80:X99)+SUM(Y80:Y99)),0)&amp;"%)")</f>
        <v/>
      </c>
      <c r="X78" s="80" t="str">
        <f>IF(SUM(W80:Y99)=0,"",ROUND(SUM(X80:X99),0)&amp;"g "&amp;"("&amp;ROUND(SUM(X80:X99)*100/(SUM(W80:W99)+SUM(X80:X99)+SUM(Y80:Y99)),0)&amp;"%)")</f>
        <v/>
      </c>
      <c r="Y78" s="78" t="str">
        <f>IF(SUM(W80:Y99)=0,"",ROUND(SUM(Y80:Y99),0)&amp;"g "&amp;"("&amp;ROUND(SUM(Y80:Y99)*100/(SUM(W80:W99)+SUM(X80:X99)+SUM(Y80:Y99)),0)&amp;"%)")</f>
        <v/>
      </c>
      <c r="Z78" s="79">
        <f>SUM(Z80:Z99)</f>
        <v>0</v>
      </c>
    </row>
    <row r="79" spans="1:26">
      <c r="A79" s="156" t="s">
        <v>30</v>
      </c>
      <c r="B79" s="157"/>
      <c r="C79" s="2" t="s">
        <v>35</v>
      </c>
      <c r="D79" s="6" t="s">
        <v>24</v>
      </c>
      <c r="E79" s="132" t="s">
        <v>23</v>
      </c>
      <c r="F79" s="28" t="s">
        <v>21</v>
      </c>
      <c r="G79" s="133" t="s">
        <v>22</v>
      </c>
      <c r="H79" s="6" t="s">
        <v>44</v>
      </c>
      <c r="J79" s="156" t="s">
        <v>30</v>
      </c>
      <c r="K79" s="157"/>
      <c r="L79" s="2" t="s">
        <v>35</v>
      </c>
      <c r="M79" s="6" t="s">
        <v>24</v>
      </c>
      <c r="N79" s="132" t="s">
        <v>23</v>
      </c>
      <c r="O79" s="28" t="s">
        <v>21</v>
      </c>
      <c r="P79" s="133" t="s">
        <v>22</v>
      </c>
      <c r="Q79" s="6" t="s">
        <v>25</v>
      </c>
      <c r="S79" s="156" t="s">
        <v>30</v>
      </c>
      <c r="T79" s="157"/>
      <c r="U79" s="2" t="s">
        <v>35</v>
      </c>
      <c r="V79" s="6" t="s">
        <v>24</v>
      </c>
      <c r="W79" s="132" t="s">
        <v>23</v>
      </c>
      <c r="X79" s="28" t="s">
        <v>21</v>
      </c>
      <c r="Y79" s="133" t="s">
        <v>22</v>
      </c>
      <c r="Z79" s="6" t="s">
        <v>25</v>
      </c>
    </row>
    <row r="80" spans="1:26">
      <c r="A80" s="160"/>
      <c r="B80" s="161"/>
      <c r="C80" s="49"/>
      <c r="D80" s="23" t="str">
        <f>IF(A80="","",VLOOKUP(A80,食材リスト!$A$6:$H$505,3,FALSE))</f>
        <v/>
      </c>
      <c r="E80" s="17" t="str">
        <f>IF(COUNTA(A80:C80)&lt;&gt;2,"",ROUND(VLOOKUP(A80,食材リスト!$A$6:$H$505,4,FALSE)*C80/VLOOKUP(A80,食材リスト!$A$6:$H$505,2,FALSE),1))</f>
        <v/>
      </c>
      <c r="F80" s="29" t="str">
        <f>IF(COUNTA(A80:C80)&lt;&gt;2,"",ROUND(VLOOKUP(A80,食材リスト!$A$6:$H$505,5,FALSE)*C80/VLOOKUP(A80,食材リスト!$A$6:$H$505,2,FALSE),1))</f>
        <v/>
      </c>
      <c r="G80" s="18" t="str">
        <f>IF(COUNTA(A80:C80)&lt;&gt;2,"",ROUND(VLOOKUP(A80,食材リスト!$A$6:$H$505,6,FALSE)*C80/VLOOKUP(A80,食材リスト!$A$6:$H$505,2,FALSE),1))</f>
        <v/>
      </c>
      <c r="H80" s="24" t="str">
        <f>IF(COUNTA(A80:C80)&lt;&gt;2,"",ROUND(VLOOKUP(A80,食材リスト!$A$6:$H$505,7,FALSE)*C80/VLOOKUP(A80,食材リスト!$A$6:$H$505,2,FALSE),0))</f>
        <v/>
      </c>
      <c r="J80" s="154"/>
      <c r="K80" s="155"/>
      <c r="L80" s="49"/>
      <c r="M80" s="23" t="str">
        <f>IF(J80="","",VLOOKUP(J80,食材リスト!$A$6:$H$505,3,FALSE))</f>
        <v/>
      </c>
      <c r="N80" s="17" t="str">
        <f>IF(COUNTA(J80:L80)&lt;&gt;2,"",ROUND(VLOOKUP(J80,食材リスト!$A$6:$H$505,4,FALSE)*L80/VLOOKUP(J80,食材リスト!$A$6:$H$505,2,FALSE),1))</f>
        <v/>
      </c>
      <c r="O80" s="29" t="str">
        <f>IF(COUNTA(J80:L80)&lt;&gt;2,"",ROUND(VLOOKUP(J80,食材リスト!$A$6:$H$505,5,FALSE)*L80/VLOOKUP(J80,食材リスト!$A$6:$H$505,2,FALSE),1))</f>
        <v/>
      </c>
      <c r="P80" s="18" t="str">
        <f>IF(COUNTA(J80:L80)&lt;&gt;2,"",ROUND(VLOOKUP(J80,食材リスト!$A$6:$H$505,6,FALSE)*L80/VLOOKUP(J80,食材リスト!$A$6:$H$505,2,FALSE),1))</f>
        <v/>
      </c>
      <c r="Q80" s="24" t="str">
        <f>IF(COUNTA(J80:L80)&lt;&gt;2,"",ROUND(VLOOKUP(J80,食材リスト!$A$6:$H$505,7,FALSE)*L80/VLOOKUP(J80,食材リスト!$A$6:$H$505,2,FALSE),0))</f>
        <v/>
      </c>
      <c r="S80" s="154"/>
      <c r="T80" s="155"/>
      <c r="U80" s="49"/>
      <c r="V80" s="23" t="str">
        <f>IF(S80="","",VLOOKUP(S80,食材リスト!$A$6:$H$505,3,FALSE))</f>
        <v/>
      </c>
      <c r="W80" s="17" t="str">
        <f>IF(COUNTA(S80:U80)&lt;&gt;2,"",ROUND(VLOOKUP(S80,食材リスト!$A$6:$H$505,4,FALSE)*U80/VLOOKUP(S80,食材リスト!$A$6:$H$505,2,FALSE),1))</f>
        <v/>
      </c>
      <c r="X80" s="29" t="str">
        <f>IF(COUNTA(S80:U80)&lt;&gt;2,"",ROUND(VLOOKUP(S80,食材リスト!$A$6:$H$505,5,FALSE)*U80/VLOOKUP(S80,食材リスト!$A$6:$H$505,2,FALSE),1))</f>
        <v/>
      </c>
      <c r="Y80" s="18" t="str">
        <f>IF(COUNTA(S80:U80)&lt;&gt;2,"",ROUND(VLOOKUP(S80,食材リスト!$A$6:$H$505,6,FALSE)*U80/VLOOKUP(S80,食材リスト!$A$6:$H$505,2,FALSE),1))</f>
        <v/>
      </c>
      <c r="Z80" s="24" t="str">
        <f>IF(COUNTA(S80:U80)&lt;&gt;2,"",ROUND(VLOOKUP(S80,食材リスト!$A$6:$H$505,7,FALSE)*U80/VLOOKUP(S80,食材リスト!$A$6:$H$505,2,FALSE),0))</f>
        <v/>
      </c>
    </row>
    <row r="81" spans="1:26">
      <c r="A81" s="154"/>
      <c r="B81" s="155"/>
      <c r="C81" s="34"/>
      <c r="D81" s="12" t="str">
        <f>IF(A81="","",VLOOKUP(A81,食材リスト!$A$6:$H$505,3,FALSE))</f>
        <v/>
      </c>
      <c r="E81" s="19" t="str">
        <f>IF(COUNTA(A81:C81)&lt;&gt;2,"",ROUND(VLOOKUP(A81,食材リスト!$A$6:$H$505,4,FALSE)*C81/VLOOKUP(A81,食材リスト!$A$6:$H$505,2,FALSE),1))</f>
        <v/>
      </c>
      <c r="F81" s="30" t="str">
        <f>IF(COUNTA(A81:C81)&lt;&gt;2,"",ROUND(VLOOKUP(A81,食材リスト!$A$6:$H$505,5,FALSE)*C81/VLOOKUP(A81,食材リスト!$A$6:$H$505,2,FALSE),1))</f>
        <v/>
      </c>
      <c r="G81" s="20" t="str">
        <f>IF(COUNTA(A81:C81)&lt;&gt;2,"",ROUND(VLOOKUP(A81,食材リスト!$A$6:$H$505,6,FALSE)*C81/VLOOKUP(A81,食材リスト!$A$6:$H$505,2,FALSE),1))</f>
        <v/>
      </c>
      <c r="H81" s="25" t="str">
        <f>IF(COUNTA(A81:C81)&lt;&gt;2,"",ROUND(VLOOKUP(A81,食材リスト!$A$6:$H$505,7,FALSE)*C81/VLOOKUP(A81,食材リスト!$A$6:$H$505,2,FALSE),0))</f>
        <v/>
      </c>
      <c r="J81" s="154"/>
      <c r="K81" s="155"/>
      <c r="L81" s="34"/>
      <c r="M81" s="12" t="str">
        <f>IF(J81="","",VLOOKUP(J81,食材リスト!$A$6:$H$505,3,FALSE))</f>
        <v/>
      </c>
      <c r="N81" s="19" t="str">
        <f>IF(COUNTA(J81:L81)&lt;&gt;2,"",ROUND(VLOOKUP(J81,食材リスト!$A$6:$H$505,4,FALSE)*L81/VLOOKUP(J81,食材リスト!$A$6:$H$505,2,FALSE),1))</f>
        <v/>
      </c>
      <c r="O81" s="30" t="str">
        <f>IF(COUNTA(J81:L81)&lt;&gt;2,"",ROUND(VLOOKUP(J81,食材リスト!$A$6:$H$505,5,FALSE)*L81/VLOOKUP(J81,食材リスト!$A$6:$H$505,2,FALSE),1))</f>
        <v/>
      </c>
      <c r="P81" s="20" t="str">
        <f>IF(COUNTA(J81:L81)&lt;&gt;2,"",ROUND(VLOOKUP(J81,食材リスト!$A$6:$H$505,6,FALSE)*L81/VLOOKUP(J81,食材リスト!$A$6:$H$505,2,FALSE),1))</f>
        <v/>
      </c>
      <c r="Q81" s="25" t="str">
        <f>IF(COUNTA(J81:L81)&lt;&gt;2,"",ROUND(VLOOKUP(J81,食材リスト!$A$6:$H$505,7,FALSE)*L81/VLOOKUP(J81,食材リスト!$A$6:$H$505,2,FALSE),0))</f>
        <v/>
      </c>
      <c r="S81" s="154"/>
      <c r="T81" s="155"/>
      <c r="U81" s="34"/>
      <c r="V81" s="12" t="str">
        <f>IF(S81="","",VLOOKUP(S81,食材リスト!$A$6:$H$505,3,FALSE))</f>
        <v/>
      </c>
      <c r="W81" s="19" t="str">
        <f>IF(COUNTA(S81:U81)&lt;&gt;2,"",ROUND(VLOOKUP(S81,食材リスト!$A$6:$H$505,4,FALSE)*U81/VLOOKUP(S81,食材リスト!$A$6:$H$505,2,FALSE),1))</f>
        <v/>
      </c>
      <c r="X81" s="30" t="str">
        <f>IF(COUNTA(S81:U81)&lt;&gt;2,"",ROUND(VLOOKUP(S81,食材リスト!$A$6:$H$505,5,FALSE)*U81/VLOOKUP(S81,食材リスト!$A$6:$H$505,2,FALSE),1))</f>
        <v/>
      </c>
      <c r="Y81" s="20" t="str">
        <f>IF(COUNTA(S81:U81)&lt;&gt;2,"",ROUND(VLOOKUP(S81,食材リスト!$A$6:$H$505,6,FALSE)*U81/VLOOKUP(S81,食材リスト!$A$6:$H$505,2,FALSE),1))</f>
        <v/>
      </c>
      <c r="Z81" s="25" t="str">
        <f>IF(COUNTA(S81:U81)&lt;&gt;2,"",ROUND(VLOOKUP(S81,食材リスト!$A$6:$H$505,7,FALSE)*U81/VLOOKUP(S81,食材リスト!$A$6:$H$505,2,FALSE),0))</f>
        <v/>
      </c>
    </row>
    <row r="82" spans="1:26">
      <c r="A82" s="154"/>
      <c r="B82" s="155"/>
      <c r="C82" s="34"/>
      <c r="D82" s="12" t="str">
        <f>IF(A82="","",VLOOKUP(A82,食材リスト!$A$6:$H$505,3,FALSE))</f>
        <v/>
      </c>
      <c r="E82" s="19" t="str">
        <f>IF(COUNTA(A82:C82)&lt;&gt;2,"",ROUND(VLOOKUP(A82,食材リスト!$A$6:$H$505,4,FALSE)*C82/VLOOKUP(A82,食材リスト!$A$6:$H$505,2,FALSE),1))</f>
        <v/>
      </c>
      <c r="F82" s="30" t="str">
        <f>IF(COUNTA(A82:C82)&lt;&gt;2,"",ROUND(VLOOKUP(A82,食材リスト!$A$6:$H$505,5,FALSE)*C82/VLOOKUP(A82,食材リスト!$A$6:$H$505,2,FALSE),1))</f>
        <v/>
      </c>
      <c r="G82" s="20" t="str">
        <f>IF(COUNTA(A82:C82)&lt;&gt;2,"",ROUND(VLOOKUP(A82,食材リスト!$A$6:$H$505,6,FALSE)*C82/VLOOKUP(A82,食材リスト!$A$6:$H$505,2,FALSE),1))</f>
        <v/>
      </c>
      <c r="H82" s="25" t="str">
        <f>IF(COUNTA(A82:C82)&lt;&gt;2,"",ROUND(VLOOKUP(A82,食材リスト!$A$6:$H$505,7,FALSE)*C82/VLOOKUP(A82,食材リスト!$A$6:$H$505,2,FALSE),0))</f>
        <v/>
      </c>
      <c r="J82" s="154"/>
      <c r="K82" s="155"/>
      <c r="L82" s="34"/>
      <c r="M82" s="12" t="str">
        <f>IF(J82="","",VLOOKUP(J82,食材リスト!$A$6:$H$505,3,FALSE))</f>
        <v/>
      </c>
      <c r="N82" s="19" t="str">
        <f>IF(COUNTA(J82:L82)&lt;&gt;2,"",ROUND(VLOOKUP(J82,食材リスト!$A$6:$H$505,4,FALSE)*L82/VLOOKUP(J82,食材リスト!$A$6:$H$505,2,FALSE),1))</f>
        <v/>
      </c>
      <c r="O82" s="30" t="str">
        <f>IF(COUNTA(J82:L82)&lt;&gt;2,"",ROUND(VLOOKUP(J82,食材リスト!$A$6:$H$505,5,FALSE)*L82/VLOOKUP(J82,食材リスト!$A$6:$H$505,2,FALSE),1))</f>
        <v/>
      </c>
      <c r="P82" s="20" t="str">
        <f>IF(COUNTA(J82:L82)&lt;&gt;2,"",ROUND(VLOOKUP(J82,食材リスト!$A$6:$H$505,6,FALSE)*L82/VLOOKUP(J82,食材リスト!$A$6:$H$505,2,FALSE),1))</f>
        <v/>
      </c>
      <c r="Q82" s="25" t="str">
        <f>IF(COUNTA(J82:L82)&lt;&gt;2,"",ROUND(VLOOKUP(J82,食材リスト!$A$6:$H$505,7,FALSE)*L82/VLOOKUP(J82,食材リスト!$A$6:$H$505,2,FALSE),0))</f>
        <v/>
      </c>
      <c r="S82" s="154"/>
      <c r="T82" s="155"/>
      <c r="U82" s="34"/>
      <c r="V82" s="12" t="str">
        <f>IF(S82="","",VLOOKUP(S82,食材リスト!$A$6:$H$505,3,FALSE))</f>
        <v/>
      </c>
      <c r="W82" s="19" t="str">
        <f>IF(COUNTA(S82:U82)&lt;&gt;2,"",ROUND(VLOOKUP(S82,食材リスト!$A$6:$H$505,4,FALSE)*U82/VLOOKUP(S82,食材リスト!$A$6:$H$505,2,FALSE),1))</f>
        <v/>
      </c>
      <c r="X82" s="30" t="str">
        <f>IF(COUNTA(S82:U82)&lt;&gt;2,"",ROUND(VLOOKUP(S82,食材リスト!$A$6:$H$505,5,FALSE)*U82/VLOOKUP(S82,食材リスト!$A$6:$H$505,2,FALSE),1))</f>
        <v/>
      </c>
      <c r="Y82" s="20" t="str">
        <f>IF(COUNTA(S82:U82)&lt;&gt;2,"",ROUND(VLOOKUP(S82,食材リスト!$A$6:$H$505,6,FALSE)*U82/VLOOKUP(S82,食材リスト!$A$6:$H$505,2,FALSE),1))</f>
        <v/>
      </c>
      <c r="Z82" s="25" t="str">
        <f>IF(COUNTA(S82:U82)&lt;&gt;2,"",ROUND(VLOOKUP(S82,食材リスト!$A$6:$H$505,7,FALSE)*U82/VLOOKUP(S82,食材リスト!$A$6:$H$505,2,FALSE),0))</f>
        <v/>
      </c>
    </row>
    <row r="83" spans="1:26">
      <c r="A83" s="154"/>
      <c r="B83" s="155"/>
      <c r="C83" s="34"/>
      <c r="D83" s="12" t="str">
        <f>IF(A83="","",VLOOKUP(A83,食材リスト!$A$6:$H$505,3,FALSE))</f>
        <v/>
      </c>
      <c r="E83" s="19" t="str">
        <f>IF(COUNTA(A83:C83)&lt;&gt;2,"",ROUND(VLOOKUP(A83,食材リスト!$A$6:$H$505,4,FALSE)*C83/VLOOKUP(A83,食材リスト!$A$6:$H$505,2,FALSE),1))</f>
        <v/>
      </c>
      <c r="F83" s="30" t="str">
        <f>IF(COUNTA(A83:C83)&lt;&gt;2,"",ROUND(VLOOKUP(A83,食材リスト!$A$6:$H$505,5,FALSE)*C83/VLOOKUP(A83,食材リスト!$A$6:$H$505,2,FALSE),1))</f>
        <v/>
      </c>
      <c r="G83" s="20" t="str">
        <f>IF(COUNTA(A83:C83)&lt;&gt;2,"",ROUND(VLOOKUP(A83,食材リスト!$A$6:$H$505,6,FALSE)*C83/VLOOKUP(A83,食材リスト!$A$6:$H$505,2,FALSE),1))</f>
        <v/>
      </c>
      <c r="H83" s="25" t="str">
        <f>IF(COUNTA(A83:C83)&lt;&gt;2,"",ROUND(VLOOKUP(A83,食材リスト!$A$6:$H$505,7,FALSE)*C83/VLOOKUP(A83,食材リスト!$A$6:$H$505,2,FALSE),0))</f>
        <v/>
      </c>
      <c r="J83" s="154"/>
      <c r="K83" s="155"/>
      <c r="L83" s="34"/>
      <c r="M83" s="12" t="str">
        <f>IF(J83="","",VLOOKUP(J83,食材リスト!$A$6:$H$505,3,FALSE))</f>
        <v/>
      </c>
      <c r="N83" s="19" t="str">
        <f>IF(COUNTA(J83:L83)&lt;&gt;2,"",ROUND(VLOOKUP(J83,食材リスト!$A$6:$H$505,4,FALSE)*L83/VLOOKUP(J83,食材リスト!$A$6:$H$505,2,FALSE),1))</f>
        <v/>
      </c>
      <c r="O83" s="30" t="str">
        <f>IF(COUNTA(J83:L83)&lt;&gt;2,"",ROUND(VLOOKUP(J83,食材リスト!$A$6:$H$505,5,FALSE)*L83/VLOOKUP(J83,食材リスト!$A$6:$H$505,2,FALSE),1))</f>
        <v/>
      </c>
      <c r="P83" s="20" t="str">
        <f>IF(COUNTA(J83:L83)&lt;&gt;2,"",ROUND(VLOOKUP(J83,食材リスト!$A$6:$H$505,6,FALSE)*L83/VLOOKUP(J83,食材リスト!$A$6:$H$505,2,FALSE),1))</f>
        <v/>
      </c>
      <c r="Q83" s="25" t="str">
        <f>IF(COUNTA(J83:L83)&lt;&gt;2,"",ROUND(VLOOKUP(J83,食材リスト!$A$6:$H$505,7,FALSE)*L83/VLOOKUP(J83,食材リスト!$A$6:$H$505,2,FALSE),0))</f>
        <v/>
      </c>
      <c r="S83" s="154"/>
      <c r="T83" s="155"/>
      <c r="U83" s="34"/>
      <c r="V83" s="12" t="str">
        <f>IF(S83="","",VLOOKUP(S83,食材リスト!$A$6:$H$505,3,FALSE))</f>
        <v/>
      </c>
      <c r="W83" s="19" t="str">
        <f>IF(COUNTA(S83:U83)&lt;&gt;2,"",ROUND(VLOOKUP(S83,食材リスト!$A$6:$H$505,4,FALSE)*U83/VLOOKUP(S83,食材リスト!$A$6:$H$505,2,FALSE),1))</f>
        <v/>
      </c>
      <c r="X83" s="30" t="str">
        <f>IF(COUNTA(S83:U83)&lt;&gt;2,"",ROUND(VLOOKUP(S83,食材リスト!$A$6:$H$505,5,FALSE)*U83/VLOOKUP(S83,食材リスト!$A$6:$H$505,2,FALSE),1))</f>
        <v/>
      </c>
      <c r="Y83" s="20" t="str">
        <f>IF(COUNTA(S83:U83)&lt;&gt;2,"",ROUND(VLOOKUP(S83,食材リスト!$A$6:$H$505,6,FALSE)*U83/VLOOKUP(S83,食材リスト!$A$6:$H$505,2,FALSE),1))</f>
        <v/>
      </c>
      <c r="Z83" s="25" t="str">
        <f>IF(COUNTA(S83:U83)&lt;&gt;2,"",ROUND(VLOOKUP(S83,食材リスト!$A$6:$H$505,7,FALSE)*U83/VLOOKUP(S83,食材リスト!$A$6:$H$505,2,FALSE),0))</f>
        <v/>
      </c>
    </row>
    <row r="84" spans="1:26">
      <c r="A84" s="154"/>
      <c r="B84" s="155"/>
      <c r="C84" s="34"/>
      <c r="D84" s="12" t="str">
        <f>IF(A84="","",VLOOKUP(A84,食材リスト!$A$6:$H$505,3,FALSE))</f>
        <v/>
      </c>
      <c r="E84" s="19" t="str">
        <f>IF(COUNTA(A84:C84)&lt;&gt;2,"",ROUND(VLOOKUP(A84,食材リスト!$A$6:$H$505,4,FALSE)*C84/VLOOKUP(A84,食材リスト!$A$6:$H$505,2,FALSE),1))</f>
        <v/>
      </c>
      <c r="F84" s="30" t="str">
        <f>IF(COUNTA(A84:C84)&lt;&gt;2,"",ROUND(VLOOKUP(A84,食材リスト!$A$6:$H$505,5,FALSE)*C84/VLOOKUP(A84,食材リスト!$A$6:$H$505,2,FALSE),1))</f>
        <v/>
      </c>
      <c r="G84" s="20" t="str">
        <f>IF(COUNTA(A84:C84)&lt;&gt;2,"",ROUND(VLOOKUP(A84,食材リスト!$A$6:$H$505,6,FALSE)*C84/VLOOKUP(A84,食材リスト!$A$6:$H$505,2,FALSE),1))</f>
        <v/>
      </c>
      <c r="H84" s="25" t="str">
        <f>IF(COUNTA(A84:C84)&lt;&gt;2,"",ROUND(VLOOKUP(A84,食材リスト!$A$6:$H$505,7,FALSE)*C84/VLOOKUP(A84,食材リスト!$A$6:$H$505,2,FALSE),0))</f>
        <v/>
      </c>
      <c r="J84" s="154"/>
      <c r="K84" s="155"/>
      <c r="L84" s="34"/>
      <c r="M84" s="12" t="str">
        <f>IF(J84="","",VLOOKUP(J84,食材リスト!$A$6:$H$505,3,FALSE))</f>
        <v/>
      </c>
      <c r="N84" s="19" t="str">
        <f>IF(COUNTA(J84:L84)&lt;&gt;2,"",ROUND(VLOOKUP(J84,食材リスト!$A$6:$H$505,4,FALSE)*L84/VLOOKUP(J84,食材リスト!$A$6:$H$505,2,FALSE),1))</f>
        <v/>
      </c>
      <c r="O84" s="30" t="str">
        <f>IF(COUNTA(J84:L84)&lt;&gt;2,"",ROUND(VLOOKUP(J84,食材リスト!$A$6:$H$505,5,FALSE)*L84/VLOOKUP(J84,食材リスト!$A$6:$H$505,2,FALSE),1))</f>
        <v/>
      </c>
      <c r="P84" s="20" t="str">
        <f>IF(COUNTA(J84:L84)&lt;&gt;2,"",ROUND(VLOOKUP(J84,食材リスト!$A$6:$H$505,6,FALSE)*L84/VLOOKUP(J84,食材リスト!$A$6:$H$505,2,FALSE),1))</f>
        <v/>
      </c>
      <c r="Q84" s="25" t="str">
        <f>IF(COUNTA(J84:L84)&lt;&gt;2,"",ROUND(VLOOKUP(J84,食材リスト!$A$6:$H$505,7,FALSE)*L84/VLOOKUP(J84,食材リスト!$A$6:$H$505,2,FALSE),0))</f>
        <v/>
      </c>
      <c r="S84" s="154"/>
      <c r="T84" s="155"/>
      <c r="U84" s="34"/>
      <c r="V84" s="12" t="str">
        <f>IF(S84="","",VLOOKUP(S84,食材リスト!$A$6:$H$505,3,FALSE))</f>
        <v/>
      </c>
      <c r="W84" s="19" t="str">
        <f>IF(COUNTA(S84:U84)&lt;&gt;2,"",ROUND(VLOOKUP(S84,食材リスト!$A$6:$H$505,4,FALSE)*U84/VLOOKUP(S84,食材リスト!$A$6:$H$505,2,FALSE),1))</f>
        <v/>
      </c>
      <c r="X84" s="30" t="str">
        <f>IF(COUNTA(S84:U84)&lt;&gt;2,"",ROUND(VLOOKUP(S84,食材リスト!$A$6:$H$505,5,FALSE)*U84/VLOOKUP(S84,食材リスト!$A$6:$H$505,2,FALSE),1))</f>
        <v/>
      </c>
      <c r="Y84" s="20" t="str">
        <f>IF(COUNTA(S84:U84)&lt;&gt;2,"",ROUND(VLOOKUP(S84,食材リスト!$A$6:$H$505,6,FALSE)*U84/VLOOKUP(S84,食材リスト!$A$6:$H$505,2,FALSE),1))</f>
        <v/>
      </c>
      <c r="Z84" s="25" t="str">
        <f>IF(COUNTA(S84:U84)&lt;&gt;2,"",ROUND(VLOOKUP(S84,食材リスト!$A$6:$H$505,7,FALSE)*U84/VLOOKUP(S84,食材リスト!$A$6:$H$505,2,FALSE),0))</f>
        <v/>
      </c>
    </row>
    <row r="85" spans="1:26">
      <c r="A85" s="154"/>
      <c r="B85" s="155"/>
      <c r="C85" s="34"/>
      <c r="D85" s="12" t="str">
        <f>IF(A85="","",VLOOKUP(A85,食材リスト!$A$6:$H$505,3,FALSE))</f>
        <v/>
      </c>
      <c r="E85" s="19" t="str">
        <f>IF(COUNTA(A85:C85)&lt;&gt;2,"",ROUND(VLOOKUP(A85,食材リスト!$A$6:$H$505,4,FALSE)*C85/VLOOKUP(A85,食材リスト!$A$6:$H$505,2,FALSE),1))</f>
        <v/>
      </c>
      <c r="F85" s="30" t="str">
        <f>IF(COUNTA(A85:C85)&lt;&gt;2,"",ROUND(VLOOKUP(A85,食材リスト!$A$6:$H$505,5,FALSE)*C85/VLOOKUP(A85,食材リスト!$A$6:$H$505,2,FALSE),1))</f>
        <v/>
      </c>
      <c r="G85" s="20" t="str">
        <f>IF(COUNTA(A85:C85)&lt;&gt;2,"",ROUND(VLOOKUP(A85,食材リスト!$A$6:$H$505,6,FALSE)*C85/VLOOKUP(A85,食材リスト!$A$6:$H$505,2,FALSE),1))</f>
        <v/>
      </c>
      <c r="H85" s="25" t="str">
        <f>IF(COUNTA(A85:C85)&lt;&gt;2,"",ROUND(VLOOKUP(A85,食材リスト!$A$6:$H$505,7,FALSE)*C85/VLOOKUP(A85,食材リスト!$A$6:$H$505,2,FALSE),0))</f>
        <v/>
      </c>
      <c r="J85" s="154"/>
      <c r="K85" s="155"/>
      <c r="L85" s="34"/>
      <c r="M85" s="12" t="str">
        <f>IF(J85="","",VLOOKUP(J85,食材リスト!$A$6:$H$505,3,FALSE))</f>
        <v/>
      </c>
      <c r="N85" s="19" t="str">
        <f>IF(COUNTA(J85:L85)&lt;&gt;2,"",ROUND(VLOOKUP(J85,食材リスト!$A$6:$H$505,4,FALSE)*L85/VLOOKUP(J85,食材リスト!$A$6:$H$505,2,FALSE),1))</f>
        <v/>
      </c>
      <c r="O85" s="30" t="str">
        <f>IF(COUNTA(J85:L85)&lt;&gt;2,"",ROUND(VLOOKUP(J85,食材リスト!$A$6:$H$505,5,FALSE)*L85/VLOOKUP(J85,食材リスト!$A$6:$H$505,2,FALSE),1))</f>
        <v/>
      </c>
      <c r="P85" s="20" t="str">
        <f>IF(COUNTA(J85:L85)&lt;&gt;2,"",ROUND(VLOOKUP(J85,食材リスト!$A$6:$H$505,6,FALSE)*L85/VLOOKUP(J85,食材リスト!$A$6:$H$505,2,FALSE),1))</f>
        <v/>
      </c>
      <c r="Q85" s="25" t="str">
        <f>IF(COUNTA(J85:L85)&lt;&gt;2,"",ROUND(VLOOKUP(J85,食材リスト!$A$6:$H$505,7,FALSE)*L85/VLOOKUP(J85,食材リスト!$A$6:$H$505,2,FALSE),0))</f>
        <v/>
      </c>
      <c r="S85" s="154"/>
      <c r="T85" s="155"/>
      <c r="U85" s="34"/>
      <c r="V85" s="12" t="str">
        <f>IF(S85="","",VLOOKUP(S85,食材リスト!$A$6:$H$505,3,FALSE))</f>
        <v/>
      </c>
      <c r="W85" s="19" t="str">
        <f>IF(COUNTA(S85:U85)&lt;&gt;2,"",ROUND(VLOOKUP(S85,食材リスト!$A$6:$H$505,4,FALSE)*U85/VLOOKUP(S85,食材リスト!$A$6:$H$505,2,FALSE),1))</f>
        <v/>
      </c>
      <c r="X85" s="30" t="str">
        <f>IF(COUNTA(S85:U85)&lt;&gt;2,"",ROUND(VLOOKUP(S85,食材リスト!$A$6:$H$505,5,FALSE)*U85/VLOOKUP(S85,食材リスト!$A$6:$H$505,2,FALSE),1))</f>
        <v/>
      </c>
      <c r="Y85" s="20" t="str">
        <f>IF(COUNTA(S85:U85)&lt;&gt;2,"",ROUND(VLOOKUP(S85,食材リスト!$A$6:$H$505,6,FALSE)*U85/VLOOKUP(S85,食材リスト!$A$6:$H$505,2,FALSE),1))</f>
        <v/>
      </c>
      <c r="Z85" s="25" t="str">
        <f>IF(COUNTA(S85:U85)&lt;&gt;2,"",ROUND(VLOOKUP(S85,食材リスト!$A$6:$H$505,7,FALSE)*U85/VLOOKUP(S85,食材リスト!$A$6:$H$505,2,FALSE),0))</f>
        <v/>
      </c>
    </row>
    <row r="86" spans="1:26">
      <c r="A86" s="154"/>
      <c r="B86" s="155"/>
      <c r="C86" s="34"/>
      <c r="D86" s="12" t="str">
        <f>IF(A86="","",VLOOKUP(A86,食材リスト!$A$6:$H$505,3,FALSE))</f>
        <v/>
      </c>
      <c r="E86" s="19" t="str">
        <f>IF(COUNTA(A86:C86)&lt;&gt;2,"",ROUND(VLOOKUP(A86,食材リスト!$A$6:$H$505,4,FALSE)*C86/VLOOKUP(A86,食材リスト!$A$6:$H$505,2,FALSE),1))</f>
        <v/>
      </c>
      <c r="F86" s="30" t="str">
        <f>IF(COUNTA(A86:C86)&lt;&gt;2,"",ROUND(VLOOKUP(A86,食材リスト!$A$6:$H$505,5,FALSE)*C86/VLOOKUP(A86,食材リスト!$A$6:$H$505,2,FALSE),1))</f>
        <v/>
      </c>
      <c r="G86" s="20" t="str">
        <f>IF(COUNTA(A86:C86)&lt;&gt;2,"",ROUND(VLOOKUP(A86,食材リスト!$A$6:$H$505,6,FALSE)*C86/VLOOKUP(A86,食材リスト!$A$6:$H$505,2,FALSE),1))</f>
        <v/>
      </c>
      <c r="H86" s="25" t="str">
        <f>IF(COUNTA(A86:C86)&lt;&gt;2,"",ROUND(VLOOKUP(A86,食材リスト!$A$6:$H$505,7,FALSE)*C86/VLOOKUP(A86,食材リスト!$A$6:$H$505,2,FALSE),0))</f>
        <v/>
      </c>
      <c r="J86" s="154"/>
      <c r="K86" s="155"/>
      <c r="L86" s="34"/>
      <c r="M86" s="12" t="str">
        <f>IF(J86="","",VLOOKUP(J86,食材リスト!$A$6:$H$505,3,FALSE))</f>
        <v/>
      </c>
      <c r="N86" s="19" t="str">
        <f>IF(COUNTA(J86:L86)&lt;&gt;2,"",ROUND(VLOOKUP(J86,食材リスト!$A$6:$H$505,4,FALSE)*L86/VLOOKUP(J86,食材リスト!$A$6:$H$505,2,FALSE),1))</f>
        <v/>
      </c>
      <c r="O86" s="30" t="str">
        <f>IF(COUNTA(J86:L86)&lt;&gt;2,"",ROUND(VLOOKUP(J86,食材リスト!$A$6:$H$505,5,FALSE)*L86/VLOOKUP(J86,食材リスト!$A$6:$H$505,2,FALSE),1))</f>
        <v/>
      </c>
      <c r="P86" s="20" t="str">
        <f>IF(COUNTA(J86:L86)&lt;&gt;2,"",ROUND(VLOOKUP(J86,食材リスト!$A$6:$H$505,6,FALSE)*L86/VLOOKUP(J86,食材リスト!$A$6:$H$505,2,FALSE),1))</f>
        <v/>
      </c>
      <c r="Q86" s="25" t="str">
        <f>IF(COUNTA(J86:L86)&lt;&gt;2,"",ROUND(VLOOKUP(J86,食材リスト!$A$6:$H$505,7,FALSE)*L86/VLOOKUP(J86,食材リスト!$A$6:$H$505,2,FALSE),0))</f>
        <v/>
      </c>
      <c r="S86" s="154"/>
      <c r="T86" s="155"/>
      <c r="U86" s="34"/>
      <c r="V86" s="12" t="str">
        <f>IF(S86="","",VLOOKUP(S86,食材リスト!$A$6:$H$505,3,FALSE))</f>
        <v/>
      </c>
      <c r="W86" s="19" t="str">
        <f>IF(COUNTA(S86:U86)&lt;&gt;2,"",ROUND(VLOOKUP(S86,食材リスト!$A$6:$H$505,4,FALSE)*U86/VLOOKUP(S86,食材リスト!$A$6:$H$505,2,FALSE),1))</f>
        <v/>
      </c>
      <c r="X86" s="30" t="str">
        <f>IF(COUNTA(S86:U86)&lt;&gt;2,"",ROUND(VLOOKUP(S86,食材リスト!$A$6:$H$505,5,FALSE)*U86/VLOOKUP(S86,食材リスト!$A$6:$H$505,2,FALSE),1))</f>
        <v/>
      </c>
      <c r="Y86" s="20" t="str">
        <f>IF(COUNTA(S86:U86)&lt;&gt;2,"",ROUND(VLOOKUP(S86,食材リスト!$A$6:$H$505,6,FALSE)*U86/VLOOKUP(S86,食材リスト!$A$6:$H$505,2,FALSE),1))</f>
        <v/>
      </c>
      <c r="Z86" s="25" t="str">
        <f>IF(COUNTA(S86:U86)&lt;&gt;2,"",ROUND(VLOOKUP(S86,食材リスト!$A$6:$H$505,7,FALSE)*U86/VLOOKUP(S86,食材リスト!$A$6:$H$505,2,FALSE),0))</f>
        <v/>
      </c>
    </row>
    <row r="87" spans="1:26">
      <c r="A87" s="154"/>
      <c r="B87" s="155"/>
      <c r="C87" s="34"/>
      <c r="D87" s="12" t="str">
        <f>IF(A87="","",VLOOKUP(A87,食材リスト!$A$6:$H$505,3,FALSE))</f>
        <v/>
      </c>
      <c r="E87" s="19" t="str">
        <f>IF(COUNTA(A87:C87)&lt;&gt;2,"",ROUND(VLOOKUP(A87,食材リスト!$A$6:$H$505,4,FALSE)*C87/VLOOKUP(A87,食材リスト!$A$6:$H$505,2,FALSE),1))</f>
        <v/>
      </c>
      <c r="F87" s="30" t="str">
        <f>IF(COUNTA(A87:C87)&lt;&gt;2,"",ROUND(VLOOKUP(A87,食材リスト!$A$6:$H$505,5,FALSE)*C87/VLOOKUP(A87,食材リスト!$A$6:$H$505,2,FALSE),1))</f>
        <v/>
      </c>
      <c r="G87" s="20" t="str">
        <f>IF(COUNTA(A87:C87)&lt;&gt;2,"",ROUND(VLOOKUP(A87,食材リスト!$A$6:$H$505,6,FALSE)*C87/VLOOKUP(A87,食材リスト!$A$6:$H$505,2,FALSE),1))</f>
        <v/>
      </c>
      <c r="H87" s="25" t="str">
        <f>IF(COUNTA(A87:C87)&lt;&gt;2,"",ROUND(VLOOKUP(A87,食材リスト!$A$6:$H$505,7,FALSE)*C87/VLOOKUP(A87,食材リスト!$A$6:$H$505,2,FALSE),0))</f>
        <v/>
      </c>
      <c r="J87" s="154"/>
      <c r="K87" s="155"/>
      <c r="L87" s="34"/>
      <c r="M87" s="12" t="str">
        <f>IF(J87="","",VLOOKUP(J87,食材リスト!$A$6:$H$505,3,FALSE))</f>
        <v/>
      </c>
      <c r="N87" s="19" t="str">
        <f>IF(COUNTA(J87:L87)&lt;&gt;2,"",ROUND(VLOOKUP(J87,食材リスト!$A$6:$H$505,4,FALSE)*L87/VLOOKUP(J87,食材リスト!$A$6:$H$505,2,FALSE),1))</f>
        <v/>
      </c>
      <c r="O87" s="30" t="str">
        <f>IF(COUNTA(J87:L87)&lt;&gt;2,"",ROUND(VLOOKUP(J87,食材リスト!$A$6:$H$505,5,FALSE)*L87/VLOOKUP(J87,食材リスト!$A$6:$H$505,2,FALSE),1))</f>
        <v/>
      </c>
      <c r="P87" s="20" t="str">
        <f>IF(COUNTA(J87:L87)&lt;&gt;2,"",ROUND(VLOOKUP(J87,食材リスト!$A$6:$H$505,6,FALSE)*L87/VLOOKUP(J87,食材リスト!$A$6:$H$505,2,FALSE),1))</f>
        <v/>
      </c>
      <c r="Q87" s="25" t="str">
        <f>IF(COUNTA(J87:L87)&lt;&gt;2,"",ROUND(VLOOKUP(J87,食材リスト!$A$6:$H$505,7,FALSE)*L87/VLOOKUP(J87,食材リスト!$A$6:$H$505,2,FALSE),0))</f>
        <v/>
      </c>
      <c r="S87" s="154"/>
      <c r="T87" s="155"/>
      <c r="U87" s="34"/>
      <c r="V87" s="12" t="str">
        <f>IF(S87="","",VLOOKUP(S87,食材リスト!$A$6:$H$505,3,FALSE))</f>
        <v/>
      </c>
      <c r="W87" s="19" t="str">
        <f>IF(COUNTA(S87:U87)&lt;&gt;2,"",ROUND(VLOOKUP(S87,食材リスト!$A$6:$H$505,4,FALSE)*U87/VLOOKUP(S87,食材リスト!$A$6:$H$505,2,FALSE),1))</f>
        <v/>
      </c>
      <c r="X87" s="30" t="str">
        <f>IF(COUNTA(S87:U87)&lt;&gt;2,"",ROUND(VLOOKUP(S87,食材リスト!$A$6:$H$505,5,FALSE)*U87/VLOOKUP(S87,食材リスト!$A$6:$H$505,2,FALSE),1))</f>
        <v/>
      </c>
      <c r="Y87" s="20" t="str">
        <f>IF(COUNTA(S87:U87)&lt;&gt;2,"",ROUND(VLOOKUP(S87,食材リスト!$A$6:$H$505,6,FALSE)*U87/VLOOKUP(S87,食材リスト!$A$6:$H$505,2,FALSE),1))</f>
        <v/>
      </c>
      <c r="Z87" s="25" t="str">
        <f>IF(COUNTA(S87:U87)&lt;&gt;2,"",ROUND(VLOOKUP(S87,食材リスト!$A$6:$H$505,7,FALSE)*U87/VLOOKUP(S87,食材リスト!$A$6:$H$505,2,FALSE),0))</f>
        <v/>
      </c>
    </row>
    <row r="88" spans="1:26">
      <c r="A88" s="154"/>
      <c r="B88" s="155"/>
      <c r="C88" s="34"/>
      <c r="D88" s="12" t="str">
        <f>IF(A88="","",VLOOKUP(A88,食材リスト!$A$6:$H$505,3,FALSE))</f>
        <v/>
      </c>
      <c r="E88" s="19" t="str">
        <f>IF(COUNTA(A88:C88)&lt;&gt;2,"",ROUND(VLOOKUP(A88,食材リスト!$A$6:$H$505,4,FALSE)*C88/VLOOKUP(A88,食材リスト!$A$6:$H$505,2,FALSE),1))</f>
        <v/>
      </c>
      <c r="F88" s="30" t="str">
        <f>IF(COUNTA(A88:C88)&lt;&gt;2,"",ROUND(VLOOKUP(A88,食材リスト!$A$6:$H$505,5,FALSE)*C88/VLOOKUP(A88,食材リスト!$A$6:$H$505,2,FALSE),1))</f>
        <v/>
      </c>
      <c r="G88" s="20" t="str">
        <f>IF(COUNTA(A88:C88)&lt;&gt;2,"",ROUND(VLOOKUP(A88,食材リスト!$A$6:$H$505,6,FALSE)*C88/VLOOKUP(A88,食材リスト!$A$6:$H$505,2,FALSE),1))</f>
        <v/>
      </c>
      <c r="H88" s="25" t="str">
        <f>IF(COUNTA(A88:C88)&lt;&gt;2,"",ROUND(VLOOKUP(A88,食材リスト!$A$6:$H$505,7,FALSE)*C88/VLOOKUP(A88,食材リスト!$A$6:$H$505,2,FALSE),0))</f>
        <v/>
      </c>
      <c r="J88" s="154"/>
      <c r="K88" s="155"/>
      <c r="L88" s="34"/>
      <c r="M88" s="12" t="str">
        <f>IF(J88="","",VLOOKUP(J88,食材リスト!$A$6:$H$505,3,FALSE))</f>
        <v/>
      </c>
      <c r="N88" s="19" t="str">
        <f>IF(COUNTA(J88:L88)&lt;&gt;2,"",ROUND(VLOOKUP(J88,食材リスト!$A$6:$H$505,4,FALSE)*L88/VLOOKUP(J88,食材リスト!$A$6:$H$505,2,FALSE),1))</f>
        <v/>
      </c>
      <c r="O88" s="30" t="str">
        <f>IF(COUNTA(J88:L88)&lt;&gt;2,"",ROUND(VLOOKUP(J88,食材リスト!$A$6:$H$505,5,FALSE)*L88/VLOOKUP(J88,食材リスト!$A$6:$H$505,2,FALSE),1))</f>
        <v/>
      </c>
      <c r="P88" s="20" t="str">
        <f>IF(COUNTA(J88:L88)&lt;&gt;2,"",ROUND(VLOOKUP(J88,食材リスト!$A$6:$H$505,6,FALSE)*L88/VLOOKUP(J88,食材リスト!$A$6:$H$505,2,FALSE),1))</f>
        <v/>
      </c>
      <c r="Q88" s="25" t="str">
        <f>IF(COUNTA(J88:L88)&lt;&gt;2,"",ROUND(VLOOKUP(J88,食材リスト!$A$6:$H$505,7,FALSE)*L88/VLOOKUP(J88,食材リスト!$A$6:$H$505,2,FALSE),0))</f>
        <v/>
      </c>
      <c r="S88" s="154"/>
      <c r="T88" s="155"/>
      <c r="U88" s="34"/>
      <c r="V88" s="12" t="str">
        <f>IF(S88="","",VLOOKUP(S88,食材リスト!$A$6:$H$505,3,FALSE))</f>
        <v/>
      </c>
      <c r="W88" s="19" t="str">
        <f>IF(COUNTA(S88:U88)&lt;&gt;2,"",ROUND(VLOOKUP(S88,食材リスト!$A$6:$H$505,4,FALSE)*U88/VLOOKUP(S88,食材リスト!$A$6:$H$505,2,FALSE),1))</f>
        <v/>
      </c>
      <c r="X88" s="30" t="str">
        <f>IF(COUNTA(S88:U88)&lt;&gt;2,"",ROUND(VLOOKUP(S88,食材リスト!$A$6:$H$505,5,FALSE)*U88/VLOOKUP(S88,食材リスト!$A$6:$H$505,2,FALSE),1))</f>
        <v/>
      </c>
      <c r="Y88" s="20" t="str">
        <f>IF(COUNTA(S88:U88)&lt;&gt;2,"",ROUND(VLOOKUP(S88,食材リスト!$A$6:$H$505,6,FALSE)*U88/VLOOKUP(S88,食材リスト!$A$6:$H$505,2,FALSE),1))</f>
        <v/>
      </c>
      <c r="Z88" s="25" t="str">
        <f>IF(COUNTA(S88:U88)&lt;&gt;2,"",ROUND(VLOOKUP(S88,食材リスト!$A$6:$H$505,7,FALSE)*U88/VLOOKUP(S88,食材リスト!$A$6:$H$505,2,FALSE),0))</f>
        <v/>
      </c>
    </row>
    <row r="89" spans="1:26">
      <c r="A89" s="154"/>
      <c r="B89" s="155"/>
      <c r="C89" s="34"/>
      <c r="D89" s="12" t="str">
        <f>IF(A89="","",VLOOKUP(A89,食材リスト!$A$6:$H$505,3,FALSE))</f>
        <v/>
      </c>
      <c r="E89" s="19" t="str">
        <f>IF(COUNTA(A89:C89)&lt;&gt;2,"",ROUND(VLOOKUP(A89,食材リスト!$A$6:$H$505,4,FALSE)*C89/VLOOKUP(A89,食材リスト!$A$6:$H$505,2,FALSE),1))</f>
        <v/>
      </c>
      <c r="F89" s="30" t="str">
        <f>IF(COUNTA(A89:C89)&lt;&gt;2,"",ROUND(VLOOKUP(A89,食材リスト!$A$6:$H$505,5,FALSE)*C89/VLOOKUP(A89,食材リスト!$A$6:$H$505,2,FALSE),1))</f>
        <v/>
      </c>
      <c r="G89" s="20" t="str">
        <f>IF(COUNTA(A89:C89)&lt;&gt;2,"",ROUND(VLOOKUP(A89,食材リスト!$A$6:$H$505,6,FALSE)*C89/VLOOKUP(A89,食材リスト!$A$6:$H$505,2,FALSE),1))</f>
        <v/>
      </c>
      <c r="H89" s="25" t="str">
        <f>IF(COUNTA(A89:C89)&lt;&gt;2,"",ROUND(VLOOKUP(A89,食材リスト!$A$6:$H$505,7,FALSE)*C89/VLOOKUP(A89,食材リスト!$A$6:$H$505,2,FALSE),0))</f>
        <v/>
      </c>
      <c r="J89" s="154"/>
      <c r="K89" s="155"/>
      <c r="L89" s="34"/>
      <c r="M89" s="12" t="str">
        <f>IF(J89="","",VLOOKUP(J89,食材リスト!$A$6:$H$505,3,FALSE))</f>
        <v/>
      </c>
      <c r="N89" s="19" t="str">
        <f>IF(COUNTA(J89:L89)&lt;&gt;2,"",ROUND(VLOOKUP(J89,食材リスト!$A$6:$H$505,4,FALSE)*L89/VLOOKUP(J89,食材リスト!$A$6:$H$505,2,FALSE),1))</f>
        <v/>
      </c>
      <c r="O89" s="30" t="str">
        <f>IF(COUNTA(J89:L89)&lt;&gt;2,"",ROUND(VLOOKUP(J89,食材リスト!$A$6:$H$505,5,FALSE)*L89/VLOOKUP(J89,食材リスト!$A$6:$H$505,2,FALSE),1))</f>
        <v/>
      </c>
      <c r="P89" s="20" t="str">
        <f>IF(COUNTA(J89:L89)&lt;&gt;2,"",ROUND(VLOOKUP(J89,食材リスト!$A$6:$H$505,6,FALSE)*L89/VLOOKUP(J89,食材リスト!$A$6:$H$505,2,FALSE),1))</f>
        <v/>
      </c>
      <c r="Q89" s="25" t="str">
        <f>IF(COUNTA(J89:L89)&lt;&gt;2,"",ROUND(VLOOKUP(J89,食材リスト!$A$6:$H$505,7,FALSE)*L89/VLOOKUP(J89,食材リスト!$A$6:$H$505,2,FALSE),0))</f>
        <v/>
      </c>
      <c r="S89" s="154"/>
      <c r="T89" s="155"/>
      <c r="U89" s="34"/>
      <c r="V89" s="12" t="str">
        <f>IF(S89="","",VLOOKUP(S89,食材リスト!$A$6:$H$505,3,FALSE))</f>
        <v/>
      </c>
      <c r="W89" s="19" t="str">
        <f>IF(COUNTA(S89:U89)&lt;&gt;2,"",ROUND(VLOOKUP(S89,食材リスト!$A$6:$H$505,4,FALSE)*U89/VLOOKUP(S89,食材リスト!$A$6:$H$505,2,FALSE),1))</f>
        <v/>
      </c>
      <c r="X89" s="30" t="str">
        <f>IF(COUNTA(S89:U89)&lt;&gt;2,"",ROUND(VLOOKUP(S89,食材リスト!$A$6:$H$505,5,FALSE)*U89/VLOOKUP(S89,食材リスト!$A$6:$H$505,2,FALSE),1))</f>
        <v/>
      </c>
      <c r="Y89" s="20" t="str">
        <f>IF(COUNTA(S89:U89)&lt;&gt;2,"",ROUND(VLOOKUP(S89,食材リスト!$A$6:$H$505,6,FALSE)*U89/VLOOKUP(S89,食材リスト!$A$6:$H$505,2,FALSE),1))</f>
        <v/>
      </c>
      <c r="Z89" s="25" t="str">
        <f>IF(COUNTA(S89:U89)&lt;&gt;2,"",ROUND(VLOOKUP(S89,食材リスト!$A$6:$H$505,7,FALSE)*U89/VLOOKUP(S89,食材リスト!$A$6:$H$505,2,FALSE),0))</f>
        <v/>
      </c>
    </row>
    <row r="90" spans="1:26">
      <c r="A90" s="154"/>
      <c r="B90" s="155"/>
      <c r="C90" s="34"/>
      <c r="D90" s="12" t="str">
        <f>IF(A90="","",VLOOKUP(A90,食材リスト!$A$6:$H$505,3,FALSE))</f>
        <v/>
      </c>
      <c r="E90" s="19" t="str">
        <f>IF(COUNTA(A90:C90)&lt;&gt;2,"",ROUND(VLOOKUP(A90,食材リスト!$A$6:$H$505,4,FALSE)*C90/VLOOKUP(A90,食材リスト!$A$6:$H$505,2,FALSE),1))</f>
        <v/>
      </c>
      <c r="F90" s="30" t="str">
        <f>IF(COUNTA(A90:C90)&lt;&gt;2,"",ROUND(VLOOKUP(A90,食材リスト!$A$6:$H$505,5,FALSE)*C90/VLOOKUP(A90,食材リスト!$A$6:$H$505,2,FALSE),1))</f>
        <v/>
      </c>
      <c r="G90" s="20" t="str">
        <f>IF(COUNTA(A90:C90)&lt;&gt;2,"",ROUND(VLOOKUP(A90,食材リスト!$A$6:$H$505,6,FALSE)*C90/VLOOKUP(A90,食材リスト!$A$6:$H$505,2,FALSE),1))</f>
        <v/>
      </c>
      <c r="H90" s="25" t="str">
        <f>IF(COUNTA(A90:C90)&lt;&gt;2,"",ROUND(VLOOKUP(A90,食材リスト!$A$6:$H$505,7,FALSE)*C90/VLOOKUP(A90,食材リスト!$A$6:$H$505,2,FALSE),0))</f>
        <v/>
      </c>
      <c r="J90" s="154"/>
      <c r="K90" s="155"/>
      <c r="L90" s="34"/>
      <c r="M90" s="12" t="str">
        <f>IF(J90="","",VLOOKUP(J90,食材リスト!$A$6:$H$505,3,FALSE))</f>
        <v/>
      </c>
      <c r="N90" s="19" t="str">
        <f>IF(COUNTA(J90:L90)&lt;&gt;2,"",ROUND(VLOOKUP(J90,食材リスト!$A$6:$H$505,4,FALSE)*L90/VLOOKUP(J90,食材リスト!$A$6:$H$505,2,FALSE),1))</f>
        <v/>
      </c>
      <c r="O90" s="30" t="str">
        <f>IF(COUNTA(J90:L90)&lt;&gt;2,"",ROUND(VLOOKUP(J90,食材リスト!$A$6:$H$505,5,FALSE)*L90/VLOOKUP(J90,食材リスト!$A$6:$H$505,2,FALSE),1))</f>
        <v/>
      </c>
      <c r="P90" s="20" t="str">
        <f>IF(COUNTA(J90:L90)&lt;&gt;2,"",ROUND(VLOOKUP(J90,食材リスト!$A$6:$H$505,6,FALSE)*L90/VLOOKUP(J90,食材リスト!$A$6:$H$505,2,FALSE),1))</f>
        <v/>
      </c>
      <c r="Q90" s="25" t="str">
        <f>IF(COUNTA(J90:L90)&lt;&gt;2,"",ROUND(VLOOKUP(J90,食材リスト!$A$6:$H$505,7,FALSE)*L90/VLOOKUP(J90,食材リスト!$A$6:$H$505,2,FALSE),0))</f>
        <v/>
      </c>
      <c r="S90" s="154"/>
      <c r="T90" s="155"/>
      <c r="U90" s="34"/>
      <c r="V90" s="12" t="str">
        <f>IF(S90="","",VLOOKUP(S90,食材リスト!$A$6:$H$505,3,FALSE))</f>
        <v/>
      </c>
      <c r="W90" s="19" t="str">
        <f>IF(COUNTA(S90:U90)&lt;&gt;2,"",ROUND(VLOOKUP(S90,食材リスト!$A$6:$H$505,4,FALSE)*U90/VLOOKUP(S90,食材リスト!$A$6:$H$505,2,FALSE),1))</f>
        <v/>
      </c>
      <c r="X90" s="30" t="str">
        <f>IF(COUNTA(S90:U90)&lt;&gt;2,"",ROUND(VLOOKUP(S90,食材リスト!$A$6:$H$505,5,FALSE)*U90/VLOOKUP(S90,食材リスト!$A$6:$H$505,2,FALSE),1))</f>
        <v/>
      </c>
      <c r="Y90" s="20" t="str">
        <f>IF(COUNTA(S90:U90)&lt;&gt;2,"",ROUND(VLOOKUP(S90,食材リスト!$A$6:$H$505,6,FALSE)*U90/VLOOKUP(S90,食材リスト!$A$6:$H$505,2,FALSE),1))</f>
        <v/>
      </c>
      <c r="Z90" s="25" t="str">
        <f>IF(COUNTA(S90:U90)&lt;&gt;2,"",ROUND(VLOOKUP(S90,食材リスト!$A$6:$H$505,7,FALSE)*U90/VLOOKUP(S90,食材リスト!$A$6:$H$505,2,FALSE),0))</f>
        <v/>
      </c>
    </row>
    <row r="91" spans="1:26">
      <c r="A91" s="154"/>
      <c r="B91" s="155"/>
      <c r="C91" s="34"/>
      <c r="D91" s="12" t="str">
        <f>IF(A91="","",VLOOKUP(A91,食材リスト!$A$6:$H$505,3,FALSE))</f>
        <v/>
      </c>
      <c r="E91" s="19" t="str">
        <f>IF(COUNTA(A91:C91)&lt;&gt;2,"",ROUND(VLOOKUP(A91,食材リスト!$A$6:$H$505,4,FALSE)*C91/VLOOKUP(A91,食材リスト!$A$6:$H$505,2,FALSE),1))</f>
        <v/>
      </c>
      <c r="F91" s="30" t="str">
        <f>IF(COUNTA(A91:C91)&lt;&gt;2,"",ROUND(VLOOKUP(A91,食材リスト!$A$6:$H$505,5,FALSE)*C91/VLOOKUP(A91,食材リスト!$A$6:$H$505,2,FALSE),1))</f>
        <v/>
      </c>
      <c r="G91" s="20" t="str">
        <f>IF(COUNTA(A91:C91)&lt;&gt;2,"",ROUND(VLOOKUP(A91,食材リスト!$A$6:$H$505,6,FALSE)*C91/VLOOKUP(A91,食材リスト!$A$6:$H$505,2,FALSE),1))</f>
        <v/>
      </c>
      <c r="H91" s="25" t="str">
        <f>IF(COUNTA(A91:C91)&lt;&gt;2,"",ROUND(VLOOKUP(A91,食材リスト!$A$6:$H$505,7,FALSE)*C91/VLOOKUP(A91,食材リスト!$A$6:$H$505,2,FALSE),0))</f>
        <v/>
      </c>
      <c r="J91" s="154"/>
      <c r="K91" s="155"/>
      <c r="L91" s="34"/>
      <c r="M91" s="12" t="str">
        <f>IF(J91="","",VLOOKUP(J91,食材リスト!$A$6:$H$505,3,FALSE))</f>
        <v/>
      </c>
      <c r="N91" s="19" t="str">
        <f>IF(COUNTA(J91:L91)&lt;&gt;2,"",ROUND(VLOOKUP(J91,食材リスト!$A$6:$H$505,4,FALSE)*L91/VLOOKUP(J91,食材リスト!$A$6:$H$505,2,FALSE),1))</f>
        <v/>
      </c>
      <c r="O91" s="30" t="str">
        <f>IF(COUNTA(J91:L91)&lt;&gt;2,"",ROUND(VLOOKUP(J91,食材リスト!$A$6:$H$505,5,FALSE)*L91/VLOOKUP(J91,食材リスト!$A$6:$H$505,2,FALSE),1))</f>
        <v/>
      </c>
      <c r="P91" s="20" t="str">
        <f>IF(COUNTA(J91:L91)&lt;&gt;2,"",ROUND(VLOOKUP(J91,食材リスト!$A$6:$H$505,6,FALSE)*L91/VLOOKUP(J91,食材リスト!$A$6:$H$505,2,FALSE),1))</f>
        <v/>
      </c>
      <c r="Q91" s="25" t="str">
        <f>IF(COUNTA(J91:L91)&lt;&gt;2,"",ROUND(VLOOKUP(J91,食材リスト!$A$6:$H$505,7,FALSE)*L91/VLOOKUP(J91,食材リスト!$A$6:$H$505,2,FALSE),0))</f>
        <v/>
      </c>
      <c r="S91" s="154"/>
      <c r="T91" s="155"/>
      <c r="U91" s="34"/>
      <c r="V91" s="12" t="str">
        <f>IF(S91="","",VLOOKUP(S91,食材リスト!$A$6:$H$505,3,FALSE))</f>
        <v/>
      </c>
      <c r="W91" s="19" t="str">
        <f>IF(COUNTA(S91:U91)&lt;&gt;2,"",ROUND(VLOOKUP(S91,食材リスト!$A$6:$H$505,4,FALSE)*U91/VLOOKUP(S91,食材リスト!$A$6:$H$505,2,FALSE),1))</f>
        <v/>
      </c>
      <c r="X91" s="30" t="str">
        <f>IF(COUNTA(S91:U91)&lt;&gt;2,"",ROUND(VLOOKUP(S91,食材リスト!$A$6:$H$505,5,FALSE)*U91/VLOOKUP(S91,食材リスト!$A$6:$H$505,2,FALSE),1))</f>
        <v/>
      </c>
      <c r="Y91" s="20" t="str">
        <f>IF(COUNTA(S91:U91)&lt;&gt;2,"",ROUND(VLOOKUP(S91,食材リスト!$A$6:$H$505,6,FALSE)*U91/VLOOKUP(S91,食材リスト!$A$6:$H$505,2,FALSE),1))</f>
        <v/>
      </c>
      <c r="Z91" s="25" t="str">
        <f>IF(COUNTA(S91:U91)&lt;&gt;2,"",ROUND(VLOOKUP(S91,食材リスト!$A$6:$H$505,7,FALSE)*U91/VLOOKUP(S91,食材リスト!$A$6:$H$505,2,FALSE),0))</f>
        <v/>
      </c>
    </row>
    <row r="92" spans="1:26">
      <c r="A92" s="154"/>
      <c r="B92" s="155"/>
      <c r="C92" s="34"/>
      <c r="D92" s="12" t="str">
        <f>IF(A92="","",VLOOKUP(A92,食材リスト!$A$6:$H$505,3,FALSE))</f>
        <v/>
      </c>
      <c r="E92" s="19" t="str">
        <f>IF(COUNTA(A92:C92)&lt;&gt;2,"",ROUND(VLOOKUP(A92,食材リスト!$A$6:$H$505,4,FALSE)*C92/VLOOKUP(A92,食材リスト!$A$6:$H$505,2,FALSE),1))</f>
        <v/>
      </c>
      <c r="F92" s="30" t="str">
        <f>IF(COUNTA(A92:C92)&lt;&gt;2,"",ROUND(VLOOKUP(A92,食材リスト!$A$6:$H$505,5,FALSE)*C92/VLOOKUP(A92,食材リスト!$A$6:$H$505,2,FALSE),1))</f>
        <v/>
      </c>
      <c r="G92" s="20" t="str">
        <f>IF(COUNTA(A92:C92)&lt;&gt;2,"",ROUND(VLOOKUP(A92,食材リスト!$A$6:$H$505,6,FALSE)*C92/VLOOKUP(A92,食材リスト!$A$6:$H$505,2,FALSE),1))</f>
        <v/>
      </c>
      <c r="H92" s="25" t="str">
        <f>IF(COUNTA(A92:C92)&lt;&gt;2,"",ROUND(VLOOKUP(A92,食材リスト!$A$6:$H$505,7,FALSE)*C92/VLOOKUP(A92,食材リスト!$A$6:$H$505,2,FALSE),0))</f>
        <v/>
      </c>
      <c r="J92" s="154"/>
      <c r="K92" s="155"/>
      <c r="L92" s="34"/>
      <c r="M92" s="12" t="str">
        <f>IF(J92="","",VLOOKUP(J92,食材リスト!$A$6:$H$505,3,FALSE))</f>
        <v/>
      </c>
      <c r="N92" s="19" t="str">
        <f>IF(COUNTA(J92:L92)&lt;&gt;2,"",ROUND(VLOOKUP(J92,食材リスト!$A$6:$H$505,4,FALSE)*L92/VLOOKUP(J92,食材リスト!$A$6:$H$505,2,FALSE),1))</f>
        <v/>
      </c>
      <c r="O92" s="30" t="str">
        <f>IF(COUNTA(J92:L92)&lt;&gt;2,"",ROUND(VLOOKUP(J92,食材リスト!$A$6:$H$505,5,FALSE)*L92/VLOOKUP(J92,食材リスト!$A$6:$H$505,2,FALSE),1))</f>
        <v/>
      </c>
      <c r="P92" s="20" t="str">
        <f>IF(COUNTA(J92:L92)&lt;&gt;2,"",ROUND(VLOOKUP(J92,食材リスト!$A$6:$H$505,6,FALSE)*L92/VLOOKUP(J92,食材リスト!$A$6:$H$505,2,FALSE),1))</f>
        <v/>
      </c>
      <c r="Q92" s="25" t="str">
        <f>IF(COUNTA(J92:L92)&lt;&gt;2,"",ROUND(VLOOKUP(J92,食材リスト!$A$6:$H$505,7,FALSE)*L92/VLOOKUP(J92,食材リスト!$A$6:$H$505,2,FALSE),0))</f>
        <v/>
      </c>
      <c r="S92" s="154"/>
      <c r="T92" s="155"/>
      <c r="U92" s="34"/>
      <c r="V92" s="12" t="str">
        <f>IF(S92="","",VLOOKUP(S92,食材リスト!$A$6:$H$505,3,FALSE))</f>
        <v/>
      </c>
      <c r="W92" s="19" t="str">
        <f>IF(COUNTA(S92:U92)&lt;&gt;2,"",ROUND(VLOOKUP(S92,食材リスト!$A$6:$H$505,4,FALSE)*U92/VLOOKUP(S92,食材リスト!$A$6:$H$505,2,FALSE),1))</f>
        <v/>
      </c>
      <c r="X92" s="30" t="str">
        <f>IF(COUNTA(S92:U92)&lt;&gt;2,"",ROUND(VLOOKUP(S92,食材リスト!$A$6:$H$505,5,FALSE)*U92/VLOOKUP(S92,食材リスト!$A$6:$H$505,2,FALSE),1))</f>
        <v/>
      </c>
      <c r="Y92" s="20" t="str">
        <f>IF(COUNTA(S92:U92)&lt;&gt;2,"",ROUND(VLOOKUP(S92,食材リスト!$A$6:$H$505,6,FALSE)*U92/VLOOKUP(S92,食材リスト!$A$6:$H$505,2,FALSE),1))</f>
        <v/>
      </c>
      <c r="Z92" s="25" t="str">
        <f>IF(COUNTA(S92:U92)&lt;&gt;2,"",ROUND(VLOOKUP(S92,食材リスト!$A$6:$H$505,7,FALSE)*U92/VLOOKUP(S92,食材リスト!$A$6:$H$505,2,FALSE),0))</f>
        <v/>
      </c>
    </row>
    <row r="93" spans="1:26">
      <c r="A93" s="154"/>
      <c r="B93" s="155"/>
      <c r="C93" s="34"/>
      <c r="D93" s="12" t="str">
        <f>IF(A93="","",VLOOKUP(A93,食材リスト!$A$6:$H$505,3,FALSE))</f>
        <v/>
      </c>
      <c r="E93" s="19" t="str">
        <f>IF(COUNTA(A93:C93)&lt;&gt;2,"",ROUND(VLOOKUP(A93,食材リスト!$A$6:$H$505,4,FALSE)*C93/VLOOKUP(A93,食材リスト!$A$6:$H$505,2,FALSE),1))</f>
        <v/>
      </c>
      <c r="F93" s="30" t="str">
        <f>IF(COUNTA(A93:C93)&lt;&gt;2,"",ROUND(VLOOKUP(A93,食材リスト!$A$6:$H$505,5,FALSE)*C93/VLOOKUP(A93,食材リスト!$A$6:$H$505,2,FALSE),1))</f>
        <v/>
      </c>
      <c r="G93" s="20" t="str">
        <f>IF(COUNTA(A93:C93)&lt;&gt;2,"",ROUND(VLOOKUP(A93,食材リスト!$A$6:$H$505,6,FALSE)*C93/VLOOKUP(A93,食材リスト!$A$6:$H$505,2,FALSE),1))</f>
        <v/>
      </c>
      <c r="H93" s="25" t="str">
        <f>IF(COUNTA(A93:C93)&lt;&gt;2,"",ROUND(VLOOKUP(A93,食材リスト!$A$6:$H$505,7,FALSE)*C93/VLOOKUP(A93,食材リスト!$A$6:$H$505,2,FALSE),0))</f>
        <v/>
      </c>
      <c r="J93" s="154"/>
      <c r="K93" s="155"/>
      <c r="L93" s="34"/>
      <c r="M93" s="12" t="str">
        <f>IF(J93="","",VLOOKUP(J93,食材リスト!$A$6:$H$505,3,FALSE))</f>
        <v/>
      </c>
      <c r="N93" s="19" t="str">
        <f>IF(COUNTA(J93:L93)&lt;&gt;2,"",ROUND(VLOOKUP(J93,食材リスト!$A$6:$H$505,4,FALSE)*L93/VLOOKUP(J93,食材リスト!$A$6:$H$505,2,FALSE),1))</f>
        <v/>
      </c>
      <c r="O93" s="30" t="str">
        <f>IF(COUNTA(J93:L93)&lt;&gt;2,"",ROUND(VLOOKUP(J93,食材リスト!$A$6:$H$505,5,FALSE)*L93/VLOOKUP(J93,食材リスト!$A$6:$H$505,2,FALSE),1))</f>
        <v/>
      </c>
      <c r="P93" s="20" t="str">
        <f>IF(COUNTA(J93:L93)&lt;&gt;2,"",ROUND(VLOOKUP(J93,食材リスト!$A$6:$H$505,6,FALSE)*L93/VLOOKUP(J93,食材リスト!$A$6:$H$505,2,FALSE),1))</f>
        <v/>
      </c>
      <c r="Q93" s="25" t="str">
        <f>IF(COUNTA(J93:L93)&lt;&gt;2,"",ROUND(VLOOKUP(J93,食材リスト!$A$6:$H$505,7,FALSE)*L93/VLOOKUP(J93,食材リスト!$A$6:$H$505,2,FALSE),0))</f>
        <v/>
      </c>
      <c r="S93" s="154"/>
      <c r="T93" s="155"/>
      <c r="U93" s="34"/>
      <c r="V93" s="12" t="str">
        <f>IF(S93="","",VLOOKUP(S93,食材リスト!$A$6:$H$505,3,FALSE))</f>
        <v/>
      </c>
      <c r="W93" s="19" t="str">
        <f>IF(COUNTA(S93:U93)&lt;&gt;2,"",ROUND(VLOOKUP(S93,食材リスト!$A$6:$H$505,4,FALSE)*U93/VLOOKUP(S93,食材リスト!$A$6:$H$505,2,FALSE),1))</f>
        <v/>
      </c>
      <c r="X93" s="30" t="str">
        <f>IF(COUNTA(S93:U93)&lt;&gt;2,"",ROUND(VLOOKUP(S93,食材リスト!$A$6:$H$505,5,FALSE)*U93/VLOOKUP(S93,食材リスト!$A$6:$H$505,2,FALSE),1))</f>
        <v/>
      </c>
      <c r="Y93" s="20" t="str">
        <f>IF(COUNTA(S93:U93)&lt;&gt;2,"",ROUND(VLOOKUP(S93,食材リスト!$A$6:$H$505,6,FALSE)*U93/VLOOKUP(S93,食材リスト!$A$6:$H$505,2,FALSE),1))</f>
        <v/>
      </c>
      <c r="Z93" s="25" t="str">
        <f>IF(COUNTA(S93:U93)&lt;&gt;2,"",ROUND(VLOOKUP(S93,食材リスト!$A$6:$H$505,7,FALSE)*U93/VLOOKUP(S93,食材リスト!$A$6:$H$505,2,FALSE),0))</f>
        <v/>
      </c>
    </row>
    <row r="94" spans="1:26">
      <c r="A94" s="154"/>
      <c r="B94" s="155"/>
      <c r="C94" s="34"/>
      <c r="D94" s="12" t="str">
        <f>IF(A94="","",VLOOKUP(A94,食材リスト!$A$6:$H$505,3,FALSE))</f>
        <v/>
      </c>
      <c r="E94" s="19" t="str">
        <f>IF(COUNTA(A94:C94)&lt;&gt;2,"",ROUND(VLOOKUP(A94,食材リスト!$A$6:$H$505,4,FALSE)*C94/VLOOKUP(A94,食材リスト!$A$6:$H$505,2,FALSE),1))</f>
        <v/>
      </c>
      <c r="F94" s="30" t="str">
        <f>IF(COUNTA(A94:C94)&lt;&gt;2,"",ROUND(VLOOKUP(A94,食材リスト!$A$6:$H$505,5,FALSE)*C94/VLOOKUP(A94,食材リスト!$A$6:$H$505,2,FALSE),1))</f>
        <v/>
      </c>
      <c r="G94" s="20" t="str">
        <f>IF(COUNTA(A94:C94)&lt;&gt;2,"",ROUND(VLOOKUP(A94,食材リスト!$A$6:$H$505,6,FALSE)*C94/VLOOKUP(A94,食材リスト!$A$6:$H$505,2,FALSE),1))</f>
        <v/>
      </c>
      <c r="H94" s="25" t="str">
        <f>IF(COUNTA(A94:C94)&lt;&gt;2,"",ROUND(VLOOKUP(A94,食材リスト!$A$6:$H$505,7,FALSE)*C94/VLOOKUP(A94,食材リスト!$A$6:$H$505,2,FALSE),0))</f>
        <v/>
      </c>
      <c r="J94" s="154"/>
      <c r="K94" s="155"/>
      <c r="L94" s="34"/>
      <c r="M94" s="12" t="str">
        <f>IF(J94="","",VLOOKUP(J94,食材リスト!$A$6:$H$505,3,FALSE))</f>
        <v/>
      </c>
      <c r="N94" s="19" t="str">
        <f>IF(COUNTA(J94:L94)&lt;&gt;2,"",ROUND(VLOOKUP(J94,食材リスト!$A$6:$H$505,4,FALSE)*L94/VLOOKUP(J94,食材リスト!$A$6:$H$505,2,FALSE),1))</f>
        <v/>
      </c>
      <c r="O94" s="30" t="str">
        <f>IF(COUNTA(J94:L94)&lt;&gt;2,"",ROUND(VLOOKUP(J94,食材リスト!$A$6:$H$505,5,FALSE)*L94/VLOOKUP(J94,食材リスト!$A$6:$H$505,2,FALSE),1))</f>
        <v/>
      </c>
      <c r="P94" s="20" t="str">
        <f>IF(COUNTA(J94:L94)&lt;&gt;2,"",ROUND(VLOOKUP(J94,食材リスト!$A$6:$H$505,6,FALSE)*L94/VLOOKUP(J94,食材リスト!$A$6:$H$505,2,FALSE),1))</f>
        <v/>
      </c>
      <c r="Q94" s="25" t="str">
        <f>IF(COUNTA(J94:L94)&lt;&gt;2,"",ROUND(VLOOKUP(J94,食材リスト!$A$6:$H$505,7,FALSE)*L94/VLOOKUP(J94,食材リスト!$A$6:$H$505,2,FALSE),0))</f>
        <v/>
      </c>
      <c r="S94" s="154"/>
      <c r="T94" s="155"/>
      <c r="U94" s="34"/>
      <c r="V94" s="12" t="str">
        <f>IF(S94="","",VLOOKUP(S94,食材リスト!$A$6:$H$505,3,FALSE))</f>
        <v/>
      </c>
      <c r="W94" s="19" t="str">
        <f>IF(COUNTA(S94:U94)&lt;&gt;2,"",ROUND(VLOOKUP(S94,食材リスト!$A$6:$H$505,4,FALSE)*U94/VLOOKUP(S94,食材リスト!$A$6:$H$505,2,FALSE),1))</f>
        <v/>
      </c>
      <c r="X94" s="30" t="str">
        <f>IF(COUNTA(S94:U94)&lt;&gt;2,"",ROUND(VLOOKUP(S94,食材リスト!$A$6:$H$505,5,FALSE)*U94/VLOOKUP(S94,食材リスト!$A$6:$H$505,2,FALSE),1))</f>
        <v/>
      </c>
      <c r="Y94" s="20" t="str">
        <f>IF(COUNTA(S94:U94)&lt;&gt;2,"",ROUND(VLOOKUP(S94,食材リスト!$A$6:$H$505,6,FALSE)*U94/VLOOKUP(S94,食材リスト!$A$6:$H$505,2,FALSE),1))</f>
        <v/>
      </c>
      <c r="Z94" s="25" t="str">
        <f>IF(COUNTA(S94:U94)&lt;&gt;2,"",ROUND(VLOOKUP(S94,食材リスト!$A$6:$H$505,7,FALSE)*U94/VLOOKUP(S94,食材リスト!$A$6:$H$505,2,FALSE),0))</f>
        <v/>
      </c>
    </row>
    <row r="95" spans="1:26">
      <c r="A95" s="154"/>
      <c r="B95" s="155"/>
      <c r="C95" s="34"/>
      <c r="D95" s="12" t="str">
        <f>IF(A95="","",VLOOKUP(A95,食材リスト!$A$6:$H$505,3,FALSE))</f>
        <v/>
      </c>
      <c r="E95" s="19" t="str">
        <f>IF(COUNTA(A95:C95)&lt;&gt;2,"",ROUND(VLOOKUP(A95,食材リスト!$A$6:$H$505,4,FALSE)*C95/VLOOKUP(A95,食材リスト!$A$6:$H$505,2,FALSE),1))</f>
        <v/>
      </c>
      <c r="F95" s="30" t="str">
        <f>IF(COUNTA(A95:C95)&lt;&gt;2,"",ROUND(VLOOKUP(A95,食材リスト!$A$6:$H$505,5,FALSE)*C95/VLOOKUP(A95,食材リスト!$A$6:$H$505,2,FALSE),1))</f>
        <v/>
      </c>
      <c r="G95" s="20" t="str">
        <f>IF(COUNTA(A95:C95)&lt;&gt;2,"",ROUND(VLOOKUP(A95,食材リスト!$A$6:$H$505,6,FALSE)*C95/VLOOKUP(A95,食材リスト!$A$6:$H$505,2,FALSE),1))</f>
        <v/>
      </c>
      <c r="H95" s="25" t="str">
        <f>IF(COUNTA(A95:C95)&lt;&gt;2,"",ROUND(VLOOKUP(A95,食材リスト!$A$6:$H$505,7,FALSE)*C95/VLOOKUP(A95,食材リスト!$A$6:$H$505,2,FALSE),0))</f>
        <v/>
      </c>
      <c r="J95" s="154"/>
      <c r="K95" s="155"/>
      <c r="L95" s="34"/>
      <c r="M95" s="12" t="str">
        <f>IF(J95="","",VLOOKUP(J95,食材リスト!$A$6:$H$505,3,FALSE))</f>
        <v/>
      </c>
      <c r="N95" s="19" t="str">
        <f>IF(COUNTA(J95:L95)&lt;&gt;2,"",ROUND(VLOOKUP(J95,食材リスト!$A$6:$H$505,4,FALSE)*L95/VLOOKUP(J95,食材リスト!$A$6:$H$505,2,FALSE),1))</f>
        <v/>
      </c>
      <c r="O95" s="30" t="str">
        <f>IF(COUNTA(J95:L95)&lt;&gt;2,"",ROUND(VLOOKUP(J95,食材リスト!$A$6:$H$505,5,FALSE)*L95/VLOOKUP(J95,食材リスト!$A$6:$H$505,2,FALSE),1))</f>
        <v/>
      </c>
      <c r="P95" s="20" t="str">
        <f>IF(COUNTA(J95:L95)&lt;&gt;2,"",ROUND(VLOOKUP(J95,食材リスト!$A$6:$H$505,6,FALSE)*L95/VLOOKUP(J95,食材リスト!$A$6:$H$505,2,FALSE),1))</f>
        <v/>
      </c>
      <c r="Q95" s="25" t="str">
        <f>IF(COUNTA(J95:L95)&lt;&gt;2,"",ROUND(VLOOKUP(J95,食材リスト!$A$6:$H$505,7,FALSE)*L95/VLOOKUP(J95,食材リスト!$A$6:$H$505,2,FALSE),0))</f>
        <v/>
      </c>
      <c r="S95" s="154"/>
      <c r="T95" s="155"/>
      <c r="U95" s="34"/>
      <c r="V95" s="12" t="str">
        <f>IF(S95="","",VLOOKUP(S95,食材リスト!$A$6:$H$505,3,FALSE))</f>
        <v/>
      </c>
      <c r="W95" s="19" t="str">
        <f>IF(COUNTA(S95:U95)&lt;&gt;2,"",ROUND(VLOOKUP(S95,食材リスト!$A$6:$H$505,4,FALSE)*U95/VLOOKUP(S95,食材リスト!$A$6:$H$505,2,FALSE),1))</f>
        <v/>
      </c>
      <c r="X95" s="30" t="str">
        <f>IF(COUNTA(S95:U95)&lt;&gt;2,"",ROUND(VLOOKUP(S95,食材リスト!$A$6:$H$505,5,FALSE)*U95/VLOOKUP(S95,食材リスト!$A$6:$H$505,2,FALSE),1))</f>
        <v/>
      </c>
      <c r="Y95" s="20" t="str">
        <f>IF(COUNTA(S95:U95)&lt;&gt;2,"",ROUND(VLOOKUP(S95,食材リスト!$A$6:$H$505,6,FALSE)*U95/VLOOKUP(S95,食材リスト!$A$6:$H$505,2,FALSE),1))</f>
        <v/>
      </c>
      <c r="Z95" s="25" t="str">
        <f>IF(COUNTA(S95:U95)&lt;&gt;2,"",ROUND(VLOOKUP(S95,食材リスト!$A$6:$H$505,7,FALSE)*U95/VLOOKUP(S95,食材リスト!$A$6:$H$505,2,FALSE),0))</f>
        <v/>
      </c>
    </row>
    <row r="96" spans="1:26">
      <c r="A96" s="154"/>
      <c r="B96" s="155"/>
      <c r="C96" s="34"/>
      <c r="D96" s="12" t="str">
        <f>IF(A96="","",VLOOKUP(A96,食材リスト!$A$6:$H$505,3,FALSE))</f>
        <v/>
      </c>
      <c r="E96" s="19" t="str">
        <f>IF(COUNTA(A96:C96)&lt;&gt;2,"",ROUND(VLOOKUP(A96,食材リスト!$A$6:$H$505,4,FALSE)*C96/VLOOKUP(A96,食材リスト!$A$6:$H$505,2,FALSE),1))</f>
        <v/>
      </c>
      <c r="F96" s="30" t="str">
        <f>IF(COUNTA(A96:C96)&lt;&gt;2,"",ROUND(VLOOKUP(A96,食材リスト!$A$6:$H$505,5,FALSE)*C96/VLOOKUP(A96,食材リスト!$A$6:$H$505,2,FALSE),1))</f>
        <v/>
      </c>
      <c r="G96" s="20" t="str">
        <f>IF(COUNTA(A96:C96)&lt;&gt;2,"",ROUND(VLOOKUP(A96,食材リスト!$A$6:$H$505,6,FALSE)*C96/VLOOKUP(A96,食材リスト!$A$6:$H$505,2,FALSE),1))</f>
        <v/>
      </c>
      <c r="H96" s="25" t="str">
        <f>IF(COUNTA(A96:C96)&lt;&gt;2,"",ROUND(VLOOKUP(A96,食材リスト!$A$6:$H$505,7,FALSE)*C96/VLOOKUP(A96,食材リスト!$A$6:$H$505,2,FALSE),0))</f>
        <v/>
      </c>
      <c r="J96" s="154"/>
      <c r="K96" s="155"/>
      <c r="L96" s="34"/>
      <c r="M96" s="12" t="str">
        <f>IF(J96="","",VLOOKUP(J96,食材リスト!$A$6:$H$505,3,FALSE))</f>
        <v/>
      </c>
      <c r="N96" s="19" t="str">
        <f>IF(COUNTA(J96:L96)&lt;&gt;2,"",ROUND(VLOOKUP(J96,食材リスト!$A$6:$H$505,4,FALSE)*L96/VLOOKUP(J96,食材リスト!$A$6:$H$505,2,FALSE),1))</f>
        <v/>
      </c>
      <c r="O96" s="30" t="str">
        <f>IF(COUNTA(J96:L96)&lt;&gt;2,"",ROUND(VLOOKUP(J96,食材リスト!$A$6:$H$505,5,FALSE)*L96/VLOOKUP(J96,食材リスト!$A$6:$H$505,2,FALSE),1))</f>
        <v/>
      </c>
      <c r="P96" s="20" t="str">
        <f>IF(COUNTA(J96:L96)&lt;&gt;2,"",ROUND(VLOOKUP(J96,食材リスト!$A$6:$H$505,6,FALSE)*L96/VLOOKUP(J96,食材リスト!$A$6:$H$505,2,FALSE),1))</f>
        <v/>
      </c>
      <c r="Q96" s="25" t="str">
        <f>IF(COUNTA(J96:L96)&lt;&gt;2,"",ROUND(VLOOKUP(J96,食材リスト!$A$6:$H$505,7,FALSE)*L96/VLOOKUP(J96,食材リスト!$A$6:$H$505,2,FALSE),0))</f>
        <v/>
      </c>
      <c r="S96" s="154"/>
      <c r="T96" s="155"/>
      <c r="U96" s="34"/>
      <c r="V96" s="12" t="str">
        <f>IF(S96="","",VLOOKUP(S96,食材リスト!$A$6:$H$505,3,FALSE))</f>
        <v/>
      </c>
      <c r="W96" s="19" t="str">
        <f>IF(COUNTA(S96:U96)&lt;&gt;2,"",ROUND(VLOOKUP(S96,食材リスト!$A$6:$H$505,4,FALSE)*U96/VLOOKUP(S96,食材リスト!$A$6:$H$505,2,FALSE),1))</f>
        <v/>
      </c>
      <c r="X96" s="30" t="str">
        <f>IF(COUNTA(S96:U96)&lt;&gt;2,"",ROUND(VLOOKUP(S96,食材リスト!$A$6:$H$505,5,FALSE)*U96/VLOOKUP(S96,食材リスト!$A$6:$H$505,2,FALSE),1))</f>
        <v/>
      </c>
      <c r="Y96" s="20" t="str">
        <f>IF(COUNTA(S96:U96)&lt;&gt;2,"",ROUND(VLOOKUP(S96,食材リスト!$A$6:$H$505,6,FALSE)*U96/VLOOKUP(S96,食材リスト!$A$6:$H$505,2,FALSE),1))</f>
        <v/>
      </c>
      <c r="Z96" s="25" t="str">
        <f>IF(COUNTA(S96:U96)&lt;&gt;2,"",ROUND(VLOOKUP(S96,食材リスト!$A$6:$H$505,7,FALSE)*U96/VLOOKUP(S96,食材リスト!$A$6:$H$505,2,FALSE),0))</f>
        <v/>
      </c>
    </row>
    <row r="97" spans="1:26">
      <c r="A97" s="154"/>
      <c r="B97" s="155"/>
      <c r="C97" s="34"/>
      <c r="D97" s="12" t="str">
        <f>IF(A97="","",VLOOKUP(A97,食材リスト!$A$6:$H$505,3,FALSE))</f>
        <v/>
      </c>
      <c r="E97" s="19" t="str">
        <f>IF(COUNTA(A97:C97)&lt;&gt;2,"",ROUND(VLOOKUP(A97,食材リスト!$A$6:$H$505,4,FALSE)*C97/VLOOKUP(A97,食材リスト!$A$6:$H$505,2,FALSE),1))</f>
        <v/>
      </c>
      <c r="F97" s="30" t="str">
        <f>IF(COUNTA(A97:C97)&lt;&gt;2,"",ROUND(VLOOKUP(A97,食材リスト!$A$6:$H$505,5,FALSE)*C97/VLOOKUP(A97,食材リスト!$A$6:$H$505,2,FALSE),1))</f>
        <v/>
      </c>
      <c r="G97" s="20" t="str">
        <f>IF(COUNTA(A97:C97)&lt;&gt;2,"",ROUND(VLOOKUP(A97,食材リスト!$A$6:$H$505,6,FALSE)*C97/VLOOKUP(A97,食材リスト!$A$6:$H$505,2,FALSE),1))</f>
        <v/>
      </c>
      <c r="H97" s="25" t="str">
        <f>IF(COUNTA(A97:C97)&lt;&gt;2,"",ROUND(VLOOKUP(A97,食材リスト!$A$6:$H$505,7,FALSE)*C97/VLOOKUP(A97,食材リスト!$A$6:$H$505,2,FALSE),0))</f>
        <v/>
      </c>
      <c r="J97" s="154"/>
      <c r="K97" s="155"/>
      <c r="L97" s="34"/>
      <c r="M97" s="12" t="str">
        <f>IF(J97="","",VLOOKUP(J97,食材リスト!$A$6:$H$505,3,FALSE))</f>
        <v/>
      </c>
      <c r="N97" s="19" t="str">
        <f>IF(COUNTA(J97:L97)&lt;&gt;2,"",ROUND(VLOOKUP(J97,食材リスト!$A$6:$H$505,4,FALSE)*L97/VLOOKUP(J97,食材リスト!$A$6:$H$505,2,FALSE),1))</f>
        <v/>
      </c>
      <c r="O97" s="30" t="str">
        <f>IF(COUNTA(J97:L97)&lt;&gt;2,"",ROUND(VLOOKUP(J97,食材リスト!$A$6:$H$505,5,FALSE)*L97/VLOOKUP(J97,食材リスト!$A$6:$H$505,2,FALSE),1))</f>
        <v/>
      </c>
      <c r="P97" s="20" t="str">
        <f>IF(COUNTA(J97:L97)&lt;&gt;2,"",ROUND(VLOOKUP(J97,食材リスト!$A$6:$H$505,6,FALSE)*L97/VLOOKUP(J97,食材リスト!$A$6:$H$505,2,FALSE),1))</f>
        <v/>
      </c>
      <c r="Q97" s="25" t="str">
        <f>IF(COUNTA(J97:L97)&lt;&gt;2,"",ROUND(VLOOKUP(J97,食材リスト!$A$6:$H$505,7,FALSE)*L97/VLOOKUP(J97,食材リスト!$A$6:$H$505,2,FALSE),0))</f>
        <v/>
      </c>
      <c r="S97" s="154"/>
      <c r="T97" s="155"/>
      <c r="U97" s="34"/>
      <c r="V97" s="12" t="str">
        <f>IF(S97="","",VLOOKUP(S97,食材リスト!$A$6:$H$505,3,FALSE))</f>
        <v/>
      </c>
      <c r="W97" s="19" t="str">
        <f>IF(COUNTA(S97:U97)&lt;&gt;2,"",ROUND(VLOOKUP(S97,食材リスト!$A$6:$H$505,4,FALSE)*U97/VLOOKUP(S97,食材リスト!$A$6:$H$505,2,FALSE),1))</f>
        <v/>
      </c>
      <c r="X97" s="30" t="str">
        <f>IF(COUNTA(S97:U97)&lt;&gt;2,"",ROUND(VLOOKUP(S97,食材リスト!$A$6:$H$505,5,FALSE)*U97/VLOOKUP(S97,食材リスト!$A$6:$H$505,2,FALSE),1))</f>
        <v/>
      </c>
      <c r="Y97" s="20" t="str">
        <f>IF(COUNTA(S97:U97)&lt;&gt;2,"",ROUND(VLOOKUP(S97,食材リスト!$A$6:$H$505,6,FALSE)*U97/VLOOKUP(S97,食材リスト!$A$6:$H$505,2,FALSE),1))</f>
        <v/>
      </c>
      <c r="Z97" s="25" t="str">
        <f>IF(COUNTA(S97:U97)&lt;&gt;2,"",ROUND(VLOOKUP(S97,食材リスト!$A$6:$H$505,7,FALSE)*U97/VLOOKUP(S97,食材リスト!$A$6:$H$505,2,FALSE),0))</f>
        <v/>
      </c>
    </row>
    <row r="98" spans="1:26">
      <c r="A98" s="154"/>
      <c r="B98" s="155"/>
      <c r="C98" s="34"/>
      <c r="D98" s="12" t="str">
        <f>IF(A98="","",VLOOKUP(A98,食材リスト!$A$6:$H$505,3,FALSE))</f>
        <v/>
      </c>
      <c r="E98" s="19" t="str">
        <f>IF(COUNTA(A98:C98)&lt;&gt;2,"",ROUND(VLOOKUP(A98,食材リスト!$A$6:$H$505,4,FALSE)*C98/VLOOKUP(A98,食材リスト!$A$6:$H$505,2,FALSE),1))</f>
        <v/>
      </c>
      <c r="F98" s="30" t="str">
        <f>IF(COUNTA(A98:C98)&lt;&gt;2,"",ROUND(VLOOKUP(A98,食材リスト!$A$6:$H$505,5,FALSE)*C98/VLOOKUP(A98,食材リスト!$A$6:$H$505,2,FALSE),1))</f>
        <v/>
      </c>
      <c r="G98" s="20" t="str">
        <f>IF(COUNTA(A98:C98)&lt;&gt;2,"",ROUND(VLOOKUP(A98,食材リスト!$A$6:$H$505,6,FALSE)*C98/VLOOKUP(A98,食材リスト!$A$6:$H$505,2,FALSE),1))</f>
        <v/>
      </c>
      <c r="H98" s="25" t="str">
        <f>IF(COUNTA(A98:C98)&lt;&gt;2,"",ROUND(VLOOKUP(A98,食材リスト!$A$6:$H$505,7,FALSE)*C98/VLOOKUP(A98,食材リスト!$A$6:$H$505,2,FALSE),0))</f>
        <v/>
      </c>
      <c r="J98" s="154"/>
      <c r="K98" s="155"/>
      <c r="L98" s="34"/>
      <c r="M98" s="12" t="str">
        <f>IF(J98="","",VLOOKUP(J98,食材リスト!$A$6:$H$505,3,FALSE))</f>
        <v/>
      </c>
      <c r="N98" s="19" t="str">
        <f>IF(COUNTA(J98:L98)&lt;&gt;2,"",ROUND(VLOOKUP(J98,食材リスト!$A$6:$H$505,4,FALSE)*L98/VLOOKUP(J98,食材リスト!$A$6:$H$505,2,FALSE),1))</f>
        <v/>
      </c>
      <c r="O98" s="30" t="str">
        <f>IF(COUNTA(J98:L98)&lt;&gt;2,"",ROUND(VLOOKUP(J98,食材リスト!$A$6:$H$505,5,FALSE)*L98/VLOOKUP(J98,食材リスト!$A$6:$H$505,2,FALSE),1))</f>
        <v/>
      </c>
      <c r="P98" s="20" t="str">
        <f>IF(COUNTA(J98:L98)&lt;&gt;2,"",ROUND(VLOOKUP(J98,食材リスト!$A$6:$H$505,6,FALSE)*L98/VLOOKUP(J98,食材リスト!$A$6:$H$505,2,FALSE),1))</f>
        <v/>
      </c>
      <c r="Q98" s="25" t="str">
        <f>IF(COUNTA(J98:L98)&lt;&gt;2,"",ROUND(VLOOKUP(J98,食材リスト!$A$6:$H$505,7,FALSE)*L98/VLOOKUP(J98,食材リスト!$A$6:$H$505,2,FALSE),0))</f>
        <v/>
      </c>
      <c r="S98" s="154"/>
      <c r="T98" s="155"/>
      <c r="U98" s="34"/>
      <c r="V98" s="12" t="str">
        <f>IF(S98="","",VLOOKUP(S98,食材リスト!$A$6:$H$505,3,FALSE))</f>
        <v/>
      </c>
      <c r="W98" s="19" t="str">
        <f>IF(COUNTA(S98:U98)&lt;&gt;2,"",ROUND(VLOOKUP(S98,食材リスト!$A$6:$H$505,4,FALSE)*U98/VLOOKUP(S98,食材リスト!$A$6:$H$505,2,FALSE),1))</f>
        <v/>
      </c>
      <c r="X98" s="30" t="str">
        <f>IF(COUNTA(S98:U98)&lt;&gt;2,"",ROUND(VLOOKUP(S98,食材リスト!$A$6:$H$505,5,FALSE)*U98/VLOOKUP(S98,食材リスト!$A$6:$H$505,2,FALSE),1))</f>
        <v/>
      </c>
      <c r="Y98" s="20" t="str">
        <f>IF(COUNTA(S98:U98)&lt;&gt;2,"",ROUND(VLOOKUP(S98,食材リスト!$A$6:$H$505,6,FALSE)*U98/VLOOKUP(S98,食材リスト!$A$6:$H$505,2,FALSE),1))</f>
        <v/>
      </c>
      <c r="Z98" s="25" t="str">
        <f>IF(COUNTA(S98:U98)&lt;&gt;2,"",ROUND(VLOOKUP(S98,食材リスト!$A$6:$H$505,7,FALSE)*U98/VLOOKUP(S98,食材リスト!$A$6:$H$505,2,FALSE),0))</f>
        <v/>
      </c>
    </row>
    <row r="99" spans="1:26">
      <c r="A99" s="152"/>
      <c r="B99" s="153"/>
      <c r="C99" s="43"/>
      <c r="D99" s="13" t="str">
        <f>IF(A99="","",VLOOKUP(A99,食材リスト!$A$6:$H$505,3,FALSE))</f>
        <v/>
      </c>
      <c r="E99" s="21" t="str">
        <f>IF(COUNTA(A99:C99)&lt;&gt;2,"",ROUND(VLOOKUP(A99,食材リスト!$A$6:$H$505,4,FALSE)*C99/VLOOKUP(A99,食材リスト!$A$6:$H$505,2,FALSE),1))</f>
        <v/>
      </c>
      <c r="F99" s="31" t="str">
        <f>IF(COUNTA(A99:C99)&lt;&gt;2,"",ROUND(VLOOKUP(A99,食材リスト!$A$6:$H$505,5,FALSE)*C99/VLOOKUP(A99,食材リスト!$A$6:$H$505,2,FALSE),1))</f>
        <v/>
      </c>
      <c r="G99" s="22" t="str">
        <f>IF(COUNTA(A99:C99)&lt;&gt;2,"",ROUND(VLOOKUP(A99,食材リスト!$A$6:$H$505,6,FALSE)*C99/VLOOKUP(A99,食材リスト!$A$6:$H$505,2,FALSE),1))</f>
        <v/>
      </c>
      <c r="H99" s="26" t="str">
        <f>IF(COUNTA(A99:C99)&lt;&gt;2,"",ROUND(VLOOKUP(A99,食材リスト!$A$6:$H$505,7,FALSE)*C99/VLOOKUP(A99,食材リスト!$A$6:$H$505,2,FALSE),0))</f>
        <v/>
      </c>
      <c r="J99" s="152"/>
      <c r="K99" s="153"/>
      <c r="L99" s="43"/>
      <c r="M99" s="13" t="str">
        <f>IF(J99="","",VLOOKUP(J99,食材リスト!$A$6:$H$505,3,FALSE))</f>
        <v/>
      </c>
      <c r="N99" s="21" t="str">
        <f>IF(COUNTA(J99:L99)&lt;&gt;2,"",ROUND(VLOOKUP(J99,食材リスト!$A$6:$H$505,4,FALSE)*L99/VLOOKUP(J99,食材リスト!$A$6:$H$505,2,FALSE),1))</f>
        <v/>
      </c>
      <c r="O99" s="31" t="str">
        <f>IF(COUNTA(J99:L99)&lt;&gt;2,"",ROUND(VLOOKUP(J99,食材リスト!$A$6:$H$505,5,FALSE)*L99/VLOOKUP(J99,食材リスト!$A$6:$H$505,2,FALSE),1))</f>
        <v/>
      </c>
      <c r="P99" s="22" t="str">
        <f>IF(COUNTA(J99:L99)&lt;&gt;2,"",ROUND(VLOOKUP(J99,食材リスト!$A$6:$H$505,6,FALSE)*L99/VLOOKUP(J99,食材リスト!$A$6:$H$505,2,FALSE),1))</f>
        <v/>
      </c>
      <c r="Q99" s="26" t="str">
        <f>IF(COUNTA(J99:L99)&lt;&gt;2,"",ROUND(VLOOKUP(J99,食材リスト!$A$6:$H$505,7,FALSE)*L99/VLOOKUP(J99,食材リスト!$A$6:$H$505,2,FALSE),0))</f>
        <v/>
      </c>
      <c r="S99" s="152"/>
      <c r="T99" s="153"/>
      <c r="U99" s="43"/>
      <c r="V99" s="13" t="str">
        <f>IF(S99="","",VLOOKUP(S99,食材リスト!$A$6:$H$505,3,FALSE))</f>
        <v/>
      </c>
      <c r="W99" s="21" t="str">
        <f>IF(COUNTA(S99:U99)&lt;&gt;2,"",ROUND(VLOOKUP(S99,食材リスト!$A$6:$H$505,4,FALSE)*U99/VLOOKUP(S99,食材リスト!$A$6:$H$505,2,FALSE),1))</f>
        <v/>
      </c>
      <c r="X99" s="31" t="str">
        <f>IF(COUNTA(S99:U99)&lt;&gt;2,"",ROUND(VLOOKUP(S99,食材リスト!$A$6:$H$505,5,FALSE)*U99/VLOOKUP(S99,食材リスト!$A$6:$H$505,2,FALSE),1))</f>
        <v/>
      </c>
      <c r="Y99" s="22" t="str">
        <f>IF(COUNTA(S99:U99)&lt;&gt;2,"",ROUND(VLOOKUP(S99,食材リスト!$A$6:$H$505,6,FALSE)*U99/VLOOKUP(S99,食材リスト!$A$6:$H$505,2,FALSE),1))</f>
        <v/>
      </c>
      <c r="Z99" s="26" t="str">
        <f>IF(COUNTA(S99:U99)&lt;&gt;2,"",ROUND(VLOOKUP(S99,食材リスト!$A$6:$H$505,7,FALSE)*U99/VLOOKUP(S99,食材リスト!$A$6:$H$505,2,FALSE),0))</f>
        <v/>
      </c>
    </row>
    <row r="102" spans="1:26">
      <c r="J102" s="158" t="s">
        <v>46</v>
      </c>
      <c r="N102" s="143" t="s">
        <v>42</v>
      </c>
      <c r="O102" s="144"/>
      <c r="P102" s="144"/>
      <c r="Q102" s="145"/>
      <c r="S102" s="158" t="s">
        <v>46</v>
      </c>
      <c r="W102" s="143" t="s">
        <v>42</v>
      </c>
      <c r="X102" s="144"/>
      <c r="Y102" s="144"/>
      <c r="Z102" s="145"/>
    </row>
    <row r="103" spans="1:26">
      <c r="E103" s="75"/>
      <c r="F103" s="75"/>
      <c r="J103" s="159"/>
      <c r="N103" s="81" t="str">
        <f>IF(SUM(N105:P124)=0,"",ROUND(SUM(N105:N124),0)&amp;"g "&amp;"("&amp;ROUND(SUM(N105:N124)*100/(SUM(N105:N124)+SUM(O105:O124)+SUM(P105:P124)),0)&amp;"%)")</f>
        <v/>
      </c>
      <c r="O103" s="80" t="str">
        <f>IF(SUM(N105:P124)=0,"",ROUND(SUM(O105:O124),0)&amp;"g "&amp;"("&amp;ROUND(SUM(O105:O124)*100/(SUM(N105:N124)+SUM(O105:O124)+SUM(P105:P124)),0)&amp;"%)")</f>
        <v/>
      </c>
      <c r="P103" s="78" t="str">
        <f>IF(SUM(N105:P124)=0,"",ROUND(SUM(P105:P124),0)&amp;"g "&amp;"("&amp;ROUND(SUM(P105:P124)*100/(SUM(N105:N124)+SUM(O105:O124)+SUM(P105:P124)),0)&amp;"%)")</f>
        <v/>
      </c>
      <c r="Q103" s="79">
        <f>SUM(Q105:Q124)</f>
        <v>0</v>
      </c>
      <c r="S103" s="159"/>
      <c r="W103" s="81" t="str">
        <f>IF(SUM(W105:Y124)=0,"",ROUND(SUM(W105:W124),0)&amp;"g "&amp;"("&amp;ROUND(SUM(W105:W124)*100/(SUM(W105:W124)+SUM(X105:X124)+SUM(Y105:Y124)),0)&amp;"%)")</f>
        <v/>
      </c>
      <c r="X103" s="80" t="str">
        <f>IF(SUM(W105:Y124)=0,"",ROUND(SUM(X105:X124),0)&amp;"g "&amp;"("&amp;ROUND(SUM(X105:X124)*100/(SUM(W105:W124)+SUM(X105:X124)+SUM(Y105:Y124)),0)&amp;"%)")</f>
        <v/>
      </c>
      <c r="Y103" s="78" t="str">
        <f>IF(SUM(W105:Y124)=0,"",ROUND(SUM(Y105:Y124),0)&amp;"g "&amp;"("&amp;ROUND(SUM(Y105:Y124)*100/(SUM(W105:W124)+SUM(X105:X124)+SUM(Y105:Y124)),0)&amp;"%)")</f>
        <v/>
      </c>
      <c r="Z103" s="79">
        <f>SUM(Z105:Z124)</f>
        <v>0</v>
      </c>
    </row>
    <row r="104" spans="1:26">
      <c r="E104" s="75"/>
      <c r="F104" s="75"/>
      <c r="J104" s="156" t="s">
        <v>30</v>
      </c>
      <c r="K104" s="157"/>
      <c r="L104" s="2" t="s">
        <v>35</v>
      </c>
      <c r="M104" s="6" t="s">
        <v>24</v>
      </c>
      <c r="N104" s="132" t="s">
        <v>23</v>
      </c>
      <c r="O104" s="28" t="s">
        <v>21</v>
      </c>
      <c r="P104" s="133" t="s">
        <v>22</v>
      </c>
      <c r="Q104" s="6" t="s">
        <v>25</v>
      </c>
      <c r="S104" s="156" t="s">
        <v>30</v>
      </c>
      <c r="T104" s="157"/>
      <c r="U104" s="2" t="s">
        <v>35</v>
      </c>
      <c r="V104" s="6" t="s">
        <v>24</v>
      </c>
      <c r="W104" s="132" t="s">
        <v>23</v>
      </c>
      <c r="X104" s="28" t="s">
        <v>21</v>
      </c>
      <c r="Y104" s="133" t="s">
        <v>22</v>
      </c>
      <c r="Z104" s="6" t="s">
        <v>25</v>
      </c>
    </row>
    <row r="105" spans="1:26">
      <c r="E105" s="75"/>
      <c r="F105" s="75"/>
      <c r="J105" s="154"/>
      <c r="K105" s="155"/>
      <c r="L105" s="49"/>
      <c r="M105" s="23" t="str">
        <f>IF(J105="","",VLOOKUP(J105,食材リスト!$A$6:$H$505,3,FALSE))</f>
        <v/>
      </c>
      <c r="N105" s="17" t="str">
        <f>IF(COUNTA(J105:L105)&lt;&gt;2,"",ROUND(VLOOKUP(J105,食材リスト!$A$6:$H$505,4,FALSE)*L105/VLOOKUP(J105,食材リスト!$A$6:$H$505,2,FALSE),1))</f>
        <v/>
      </c>
      <c r="O105" s="29" t="str">
        <f>IF(COUNTA(J105:L105)&lt;&gt;2,"",ROUND(VLOOKUP(J105,食材リスト!$A$6:$H$505,5,FALSE)*L105/VLOOKUP(J105,食材リスト!$A$6:$H$505,2,FALSE),1))</f>
        <v/>
      </c>
      <c r="P105" s="18" t="str">
        <f>IF(COUNTA(J105:L105)&lt;&gt;2,"",ROUND(VLOOKUP(J105,食材リスト!$A$6:$H$505,6,FALSE)*L105/VLOOKUP(J105,食材リスト!$A$6:$H$505,2,FALSE),1))</f>
        <v/>
      </c>
      <c r="Q105" s="24" t="str">
        <f>IF(COUNTA(J105:L105)&lt;&gt;2,"",ROUND(VLOOKUP(J105,食材リスト!$A$6:$H$505,7,FALSE)*L105/VLOOKUP(J105,食材リスト!$A$6:$H$505,2,FALSE),0))</f>
        <v/>
      </c>
      <c r="S105" s="154"/>
      <c r="T105" s="155"/>
      <c r="U105" s="49"/>
      <c r="V105" s="23" t="str">
        <f>IF(S105="","",VLOOKUP(S105,食材リスト!$A$6:$H$505,3,FALSE))</f>
        <v/>
      </c>
      <c r="W105" s="17" t="str">
        <f>IF(COUNTA(S105:U105)&lt;&gt;2,"",ROUND(VLOOKUP(S105,食材リスト!$A$6:$H$505,4,FALSE)*U105/VLOOKUP(S105,食材リスト!$A$6:$H$505,2,FALSE),1))</f>
        <v/>
      </c>
      <c r="X105" s="29" t="str">
        <f>IF(COUNTA(S105:U105)&lt;&gt;2,"",ROUND(VLOOKUP(S105,食材リスト!$A$6:$H$505,5,FALSE)*U105/VLOOKUP(S105,食材リスト!$A$6:$H$505,2,FALSE),1))</f>
        <v/>
      </c>
      <c r="Y105" s="18" t="str">
        <f>IF(COUNTA(S105:U105)&lt;&gt;2,"",ROUND(VLOOKUP(S105,食材リスト!$A$6:$H$505,6,FALSE)*U105/VLOOKUP(S105,食材リスト!$A$6:$H$505,2,FALSE),1))</f>
        <v/>
      </c>
      <c r="Z105" s="24" t="str">
        <f>IF(COUNTA(S105:U105)&lt;&gt;2,"",ROUND(VLOOKUP(S105,食材リスト!$A$6:$H$505,7,FALSE)*U105/VLOOKUP(S105,食材リスト!$A$6:$H$505,2,FALSE),0))</f>
        <v/>
      </c>
    </row>
    <row r="106" spans="1:26">
      <c r="J106" s="154"/>
      <c r="K106" s="155"/>
      <c r="L106" s="34"/>
      <c r="M106" s="12" t="str">
        <f>IF(J106="","",VLOOKUP(J106,食材リスト!$A$6:$H$505,3,FALSE))</f>
        <v/>
      </c>
      <c r="N106" s="19" t="str">
        <f>IF(COUNTA(J106:L106)&lt;&gt;2,"",ROUND(VLOOKUP(J106,食材リスト!$A$6:$H$505,4,FALSE)*L106/VLOOKUP(J106,食材リスト!$A$6:$H$505,2,FALSE),1))</f>
        <v/>
      </c>
      <c r="O106" s="30" t="str">
        <f>IF(COUNTA(J106:L106)&lt;&gt;2,"",ROUND(VLOOKUP(J106,食材リスト!$A$6:$H$505,5,FALSE)*L106/VLOOKUP(J106,食材リスト!$A$6:$H$505,2,FALSE),1))</f>
        <v/>
      </c>
      <c r="P106" s="20" t="str">
        <f>IF(COUNTA(J106:L106)&lt;&gt;2,"",ROUND(VLOOKUP(J106,食材リスト!$A$6:$H$505,6,FALSE)*L106/VLOOKUP(J106,食材リスト!$A$6:$H$505,2,FALSE),1))</f>
        <v/>
      </c>
      <c r="Q106" s="25" t="str">
        <f>IF(COUNTA(J106:L106)&lt;&gt;2,"",ROUND(VLOOKUP(J106,食材リスト!$A$6:$H$505,7,FALSE)*L106/VLOOKUP(J106,食材リスト!$A$6:$H$505,2,FALSE),0))</f>
        <v/>
      </c>
      <c r="S106" s="154"/>
      <c r="T106" s="155"/>
      <c r="U106" s="34"/>
      <c r="V106" s="12" t="str">
        <f>IF(S106="","",VLOOKUP(S106,食材リスト!$A$6:$H$505,3,FALSE))</f>
        <v/>
      </c>
      <c r="W106" s="19" t="str">
        <f>IF(COUNTA(S106:U106)&lt;&gt;2,"",ROUND(VLOOKUP(S106,食材リスト!$A$6:$H$505,4,FALSE)*U106/VLOOKUP(S106,食材リスト!$A$6:$H$505,2,FALSE),1))</f>
        <v/>
      </c>
      <c r="X106" s="30" t="str">
        <f>IF(COUNTA(S106:U106)&lt;&gt;2,"",ROUND(VLOOKUP(S106,食材リスト!$A$6:$H$505,5,FALSE)*U106/VLOOKUP(S106,食材リスト!$A$6:$H$505,2,FALSE),1))</f>
        <v/>
      </c>
      <c r="Y106" s="20" t="str">
        <f>IF(COUNTA(S106:U106)&lt;&gt;2,"",ROUND(VLOOKUP(S106,食材リスト!$A$6:$H$505,6,FALSE)*U106/VLOOKUP(S106,食材リスト!$A$6:$H$505,2,FALSE),1))</f>
        <v/>
      </c>
      <c r="Z106" s="25" t="str">
        <f>IF(COUNTA(S106:U106)&lt;&gt;2,"",ROUND(VLOOKUP(S106,食材リスト!$A$6:$H$505,7,FALSE)*U106/VLOOKUP(S106,食材リスト!$A$6:$H$505,2,FALSE),0))</f>
        <v/>
      </c>
    </row>
    <row r="107" spans="1:26">
      <c r="J107" s="154"/>
      <c r="K107" s="155"/>
      <c r="L107" s="34"/>
      <c r="M107" s="12" t="str">
        <f>IF(J107="","",VLOOKUP(J107,食材リスト!$A$6:$H$505,3,FALSE))</f>
        <v/>
      </c>
      <c r="N107" s="19" t="str">
        <f>IF(COUNTA(J107:L107)&lt;&gt;2,"",ROUND(VLOOKUP(J107,食材リスト!$A$6:$H$505,4,FALSE)*L107/VLOOKUP(J107,食材リスト!$A$6:$H$505,2,FALSE),1))</f>
        <v/>
      </c>
      <c r="O107" s="30" t="str">
        <f>IF(COUNTA(J107:L107)&lt;&gt;2,"",ROUND(VLOOKUP(J107,食材リスト!$A$6:$H$505,5,FALSE)*L107/VLOOKUP(J107,食材リスト!$A$6:$H$505,2,FALSE),1))</f>
        <v/>
      </c>
      <c r="P107" s="20" t="str">
        <f>IF(COUNTA(J107:L107)&lt;&gt;2,"",ROUND(VLOOKUP(J107,食材リスト!$A$6:$H$505,6,FALSE)*L107/VLOOKUP(J107,食材リスト!$A$6:$H$505,2,FALSE),1))</f>
        <v/>
      </c>
      <c r="Q107" s="25" t="str">
        <f>IF(COUNTA(J107:L107)&lt;&gt;2,"",ROUND(VLOOKUP(J107,食材リスト!$A$6:$H$505,7,FALSE)*L107/VLOOKUP(J107,食材リスト!$A$6:$H$505,2,FALSE),0))</f>
        <v/>
      </c>
      <c r="S107" s="154"/>
      <c r="T107" s="155"/>
      <c r="U107" s="34"/>
      <c r="V107" s="12" t="str">
        <f>IF(S107="","",VLOOKUP(S107,食材リスト!$A$6:$H$505,3,FALSE))</f>
        <v/>
      </c>
      <c r="W107" s="19" t="str">
        <f>IF(COUNTA(S107:U107)&lt;&gt;2,"",ROUND(VLOOKUP(S107,食材リスト!$A$6:$H$505,4,FALSE)*U107/VLOOKUP(S107,食材リスト!$A$6:$H$505,2,FALSE),1))</f>
        <v/>
      </c>
      <c r="X107" s="30" t="str">
        <f>IF(COUNTA(S107:U107)&lt;&gt;2,"",ROUND(VLOOKUP(S107,食材リスト!$A$6:$H$505,5,FALSE)*U107/VLOOKUP(S107,食材リスト!$A$6:$H$505,2,FALSE),1))</f>
        <v/>
      </c>
      <c r="Y107" s="20" t="str">
        <f>IF(COUNTA(S107:U107)&lt;&gt;2,"",ROUND(VLOOKUP(S107,食材リスト!$A$6:$H$505,6,FALSE)*U107/VLOOKUP(S107,食材リスト!$A$6:$H$505,2,FALSE),1))</f>
        <v/>
      </c>
      <c r="Z107" s="25" t="str">
        <f>IF(COUNTA(S107:U107)&lt;&gt;2,"",ROUND(VLOOKUP(S107,食材リスト!$A$6:$H$505,7,FALSE)*U107/VLOOKUP(S107,食材リスト!$A$6:$H$505,2,FALSE),0))</f>
        <v/>
      </c>
    </row>
    <row r="108" spans="1:26">
      <c r="J108" s="154"/>
      <c r="K108" s="155"/>
      <c r="L108" s="34"/>
      <c r="M108" s="12" t="str">
        <f>IF(J108="","",VLOOKUP(J108,食材リスト!$A$6:$H$505,3,FALSE))</f>
        <v/>
      </c>
      <c r="N108" s="19" t="str">
        <f>IF(COUNTA(J108:L108)&lt;&gt;2,"",ROUND(VLOOKUP(J108,食材リスト!$A$6:$H$505,4,FALSE)*L108/VLOOKUP(J108,食材リスト!$A$6:$H$505,2,FALSE),1))</f>
        <v/>
      </c>
      <c r="O108" s="30" t="str">
        <f>IF(COUNTA(J108:L108)&lt;&gt;2,"",ROUND(VLOOKUP(J108,食材リスト!$A$6:$H$505,5,FALSE)*L108/VLOOKUP(J108,食材リスト!$A$6:$H$505,2,FALSE),1))</f>
        <v/>
      </c>
      <c r="P108" s="20" t="str">
        <f>IF(COUNTA(J108:L108)&lt;&gt;2,"",ROUND(VLOOKUP(J108,食材リスト!$A$6:$H$505,6,FALSE)*L108/VLOOKUP(J108,食材リスト!$A$6:$H$505,2,FALSE),1))</f>
        <v/>
      </c>
      <c r="Q108" s="25" t="str">
        <f>IF(COUNTA(J108:L108)&lt;&gt;2,"",ROUND(VLOOKUP(J108,食材リスト!$A$6:$H$505,7,FALSE)*L108/VLOOKUP(J108,食材リスト!$A$6:$H$505,2,FALSE),0))</f>
        <v/>
      </c>
      <c r="S108" s="154"/>
      <c r="T108" s="155"/>
      <c r="U108" s="34"/>
      <c r="V108" s="12" t="str">
        <f>IF(S108="","",VLOOKUP(S108,食材リスト!$A$6:$H$505,3,FALSE))</f>
        <v/>
      </c>
      <c r="W108" s="19" t="str">
        <f>IF(COUNTA(S108:U108)&lt;&gt;2,"",ROUND(VLOOKUP(S108,食材リスト!$A$6:$H$505,4,FALSE)*U108/VLOOKUP(S108,食材リスト!$A$6:$H$505,2,FALSE),1))</f>
        <v/>
      </c>
      <c r="X108" s="30" t="str">
        <f>IF(COUNTA(S108:U108)&lt;&gt;2,"",ROUND(VLOOKUP(S108,食材リスト!$A$6:$H$505,5,FALSE)*U108/VLOOKUP(S108,食材リスト!$A$6:$H$505,2,FALSE),1))</f>
        <v/>
      </c>
      <c r="Y108" s="20" t="str">
        <f>IF(COUNTA(S108:U108)&lt;&gt;2,"",ROUND(VLOOKUP(S108,食材リスト!$A$6:$H$505,6,FALSE)*U108/VLOOKUP(S108,食材リスト!$A$6:$H$505,2,FALSE),1))</f>
        <v/>
      </c>
      <c r="Z108" s="25" t="str">
        <f>IF(COUNTA(S108:U108)&lt;&gt;2,"",ROUND(VLOOKUP(S108,食材リスト!$A$6:$H$505,7,FALSE)*U108/VLOOKUP(S108,食材リスト!$A$6:$H$505,2,FALSE),0))</f>
        <v/>
      </c>
    </row>
    <row r="109" spans="1:26">
      <c r="J109" s="154"/>
      <c r="K109" s="155"/>
      <c r="L109" s="34"/>
      <c r="M109" s="12" t="str">
        <f>IF(J109="","",VLOOKUP(J109,食材リスト!$A$6:$H$505,3,FALSE))</f>
        <v/>
      </c>
      <c r="N109" s="19" t="str">
        <f>IF(COUNTA(J109:L109)&lt;&gt;2,"",ROUND(VLOOKUP(J109,食材リスト!$A$6:$H$505,4,FALSE)*L109/VLOOKUP(J109,食材リスト!$A$6:$H$505,2,FALSE),1))</f>
        <v/>
      </c>
      <c r="O109" s="30" t="str">
        <f>IF(COUNTA(J109:L109)&lt;&gt;2,"",ROUND(VLOOKUP(J109,食材リスト!$A$6:$H$505,5,FALSE)*L109/VLOOKUP(J109,食材リスト!$A$6:$H$505,2,FALSE),1))</f>
        <v/>
      </c>
      <c r="P109" s="20" t="str">
        <f>IF(COUNTA(J109:L109)&lt;&gt;2,"",ROUND(VLOOKUP(J109,食材リスト!$A$6:$H$505,6,FALSE)*L109/VLOOKUP(J109,食材リスト!$A$6:$H$505,2,FALSE),1))</f>
        <v/>
      </c>
      <c r="Q109" s="25" t="str">
        <f>IF(COUNTA(J109:L109)&lt;&gt;2,"",ROUND(VLOOKUP(J109,食材リスト!$A$6:$H$505,7,FALSE)*L109/VLOOKUP(J109,食材リスト!$A$6:$H$505,2,FALSE),0))</f>
        <v/>
      </c>
      <c r="S109" s="154"/>
      <c r="T109" s="155"/>
      <c r="U109" s="34"/>
      <c r="V109" s="12" t="str">
        <f>IF(S109="","",VLOOKUP(S109,食材リスト!$A$6:$H$505,3,FALSE))</f>
        <v/>
      </c>
      <c r="W109" s="19" t="str">
        <f>IF(COUNTA(S109:U109)&lt;&gt;2,"",ROUND(VLOOKUP(S109,食材リスト!$A$6:$H$505,4,FALSE)*U109/VLOOKUP(S109,食材リスト!$A$6:$H$505,2,FALSE),1))</f>
        <v/>
      </c>
      <c r="X109" s="30" t="str">
        <f>IF(COUNTA(S109:U109)&lt;&gt;2,"",ROUND(VLOOKUP(S109,食材リスト!$A$6:$H$505,5,FALSE)*U109/VLOOKUP(S109,食材リスト!$A$6:$H$505,2,FALSE),1))</f>
        <v/>
      </c>
      <c r="Y109" s="20" t="str">
        <f>IF(COUNTA(S109:U109)&lt;&gt;2,"",ROUND(VLOOKUP(S109,食材リスト!$A$6:$H$505,6,FALSE)*U109/VLOOKUP(S109,食材リスト!$A$6:$H$505,2,FALSE),1))</f>
        <v/>
      </c>
      <c r="Z109" s="25" t="str">
        <f>IF(COUNTA(S109:U109)&lt;&gt;2,"",ROUND(VLOOKUP(S109,食材リスト!$A$6:$H$505,7,FALSE)*U109/VLOOKUP(S109,食材リスト!$A$6:$H$505,2,FALSE),0))</f>
        <v/>
      </c>
    </row>
    <row r="110" spans="1:26">
      <c r="J110" s="154"/>
      <c r="K110" s="155"/>
      <c r="L110" s="34"/>
      <c r="M110" s="12" t="str">
        <f>IF(J110="","",VLOOKUP(J110,食材リスト!$A$6:$H$505,3,FALSE))</f>
        <v/>
      </c>
      <c r="N110" s="19" t="str">
        <f>IF(COUNTA(J110:L110)&lt;&gt;2,"",ROUND(VLOOKUP(J110,食材リスト!$A$6:$H$505,4,FALSE)*L110/VLOOKUP(J110,食材リスト!$A$6:$H$505,2,FALSE),1))</f>
        <v/>
      </c>
      <c r="O110" s="30" t="str">
        <f>IF(COUNTA(J110:L110)&lt;&gt;2,"",ROUND(VLOOKUP(J110,食材リスト!$A$6:$H$505,5,FALSE)*L110/VLOOKUP(J110,食材リスト!$A$6:$H$505,2,FALSE),1))</f>
        <v/>
      </c>
      <c r="P110" s="20" t="str">
        <f>IF(COUNTA(J110:L110)&lt;&gt;2,"",ROUND(VLOOKUP(J110,食材リスト!$A$6:$H$505,6,FALSE)*L110/VLOOKUP(J110,食材リスト!$A$6:$H$505,2,FALSE),1))</f>
        <v/>
      </c>
      <c r="Q110" s="25" t="str">
        <f>IF(COUNTA(J110:L110)&lt;&gt;2,"",ROUND(VLOOKUP(J110,食材リスト!$A$6:$H$505,7,FALSE)*L110/VLOOKUP(J110,食材リスト!$A$6:$H$505,2,FALSE),0))</f>
        <v/>
      </c>
      <c r="S110" s="154"/>
      <c r="T110" s="155"/>
      <c r="U110" s="34"/>
      <c r="V110" s="12" t="str">
        <f>IF(S110="","",VLOOKUP(S110,食材リスト!$A$6:$H$505,3,FALSE))</f>
        <v/>
      </c>
      <c r="W110" s="19" t="str">
        <f>IF(COUNTA(S110:U110)&lt;&gt;2,"",ROUND(VLOOKUP(S110,食材リスト!$A$6:$H$505,4,FALSE)*U110/VLOOKUP(S110,食材リスト!$A$6:$H$505,2,FALSE),1))</f>
        <v/>
      </c>
      <c r="X110" s="30" t="str">
        <f>IF(COUNTA(S110:U110)&lt;&gt;2,"",ROUND(VLOOKUP(S110,食材リスト!$A$6:$H$505,5,FALSE)*U110/VLOOKUP(S110,食材リスト!$A$6:$H$505,2,FALSE),1))</f>
        <v/>
      </c>
      <c r="Y110" s="20" t="str">
        <f>IF(COUNTA(S110:U110)&lt;&gt;2,"",ROUND(VLOOKUP(S110,食材リスト!$A$6:$H$505,6,FALSE)*U110/VLOOKUP(S110,食材リスト!$A$6:$H$505,2,FALSE),1))</f>
        <v/>
      </c>
      <c r="Z110" s="25" t="str">
        <f>IF(COUNTA(S110:U110)&lt;&gt;2,"",ROUND(VLOOKUP(S110,食材リスト!$A$6:$H$505,7,FALSE)*U110/VLOOKUP(S110,食材リスト!$A$6:$H$505,2,FALSE),0))</f>
        <v/>
      </c>
    </row>
    <row r="111" spans="1:26">
      <c r="J111" s="154"/>
      <c r="K111" s="155"/>
      <c r="L111" s="34"/>
      <c r="M111" s="12" t="str">
        <f>IF(J111="","",VLOOKUP(J111,食材リスト!$A$6:$H$505,3,FALSE))</f>
        <v/>
      </c>
      <c r="N111" s="19" t="str">
        <f>IF(COUNTA(J111:L111)&lt;&gt;2,"",ROUND(VLOOKUP(J111,食材リスト!$A$6:$H$505,4,FALSE)*L111/VLOOKUP(J111,食材リスト!$A$6:$H$505,2,FALSE),1))</f>
        <v/>
      </c>
      <c r="O111" s="30" t="str">
        <f>IF(COUNTA(J111:L111)&lt;&gt;2,"",ROUND(VLOOKUP(J111,食材リスト!$A$6:$H$505,5,FALSE)*L111/VLOOKUP(J111,食材リスト!$A$6:$H$505,2,FALSE),1))</f>
        <v/>
      </c>
      <c r="P111" s="20" t="str">
        <f>IF(COUNTA(J111:L111)&lt;&gt;2,"",ROUND(VLOOKUP(J111,食材リスト!$A$6:$H$505,6,FALSE)*L111/VLOOKUP(J111,食材リスト!$A$6:$H$505,2,FALSE),1))</f>
        <v/>
      </c>
      <c r="Q111" s="25" t="str">
        <f>IF(COUNTA(J111:L111)&lt;&gt;2,"",ROUND(VLOOKUP(J111,食材リスト!$A$6:$H$505,7,FALSE)*L111/VLOOKUP(J111,食材リスト!$A$6:$H$505,2,FALSE),0))</f>
        <v/>
      </c>
      <c r="S111" s="154"/>
      <c r="T111" s="155"/>
      <c r="U111" s="34"/>
      <c r="V111" s="12" t="str">
        <f>IF(S111="","",VLOOKUP(S111,食材リスト!$A$6:$H$505,3,FALSE))</f>
        <v/>
      </c>
      <c r="W111" s="19" t="str">
        <f>IF(COUNTA(S111:U111)&lt;&gt;2,"",ROUND(VLOOKUP(S111,食材リスト!$A$6:$H$505,4,FALSE)*U111/VLOOKUP(S111,食材リスト!$A$6:$H$505,2,FALSE),1))</f>
        <v/>
      </c>
      <c r="X111" s="30" t="str">
        <f>IF(COUNTA(S111:U111)&lt;&gt;2,"",ROUND(VLOOKUP(S111,食材リスト!$A$6:$H$505,5,FALSE)*U111/VLOOKUP(S111,食材リスト!$A$6:$H$505,2,FALSE),1))</f>
        <v/>
      </c>
      <c r="Y111" s="20" t="str">
        <f>IF(COUNTA(S111:U111)&lt;&gt;2,"",ROUND(VLOOKUP(S111,食材リスト!$A$6:$H$505,6,FALSE)*U111/VLOOKUP(S111,食材リスト!$A$6:$H$505,2,FALSE),1))</f>
        <v/>
      </c>
      <c r="Z111" s="25" t="str">
        <f>IF(COUNTA(S111:U111)&lt;&gt;2,"",ROUND(VLOOKUP(S111,食材リスト!$A$6:$H$505,7,FALSE)*U111/VLOOKUP(S111,食材リスト!$A$6:$H$505,2,FALSE),0))</f>
        <v/>
      </c>
    </row>
    <row r="112" spans="1:26">
      <c r="J112" s="154"/>
      <c r="K112" s="155"/>
      <c r="L112" s="34"/>
      <c r="M112" s="12" t="str">
        <f>IF(J112="","",VLOOKUP(J112,食材リスト!$A$6:$H$505,3,FALSE))</f>
        <v/>
      </c>
      <c r="N112" s="19" t="str">
        <f>IF(COUNTA(J112:L112)&lt;&gt;2,"",ROUND(VLOOKUP(J112,食材リスト!$A$6:$H$505,4,FALSE)*L112/VLOOKUP(J112,食材リスト!$A$6:$H$505,2,FALSE),1))</f>
        <v/>
      </c>
      <c r="O112" s="30" t="str">
        <f>IF(COUNTA(J112:L112)&lt;&gt;2,"",ROUND(VLOOKUP(J112,食材リスト!$A$6:$H$505,5,FALSE)*L112/VLOOKUP(J112,食材リスト!$A$6:$H$505,2,FALSE),1))</f>
        <v/>
      </c>
      <c r="P112" s="20" t="str">
        <f>IF(COUNTA(J112:L112)&lt;&gt;2,"",ROUND(VLOOKUP(J112,食材リスト!$A$6:$H$505,6,FALSE)*L112/VLOOKUP(J112,食材リスト!$A$6:$H$505,2,FALSE),1))</f>
        <v/>
      </c>
      <c r="Q112" s="25" t="str">
        <f>IF(COUNTA(J112:L112)&lt;&gt;2,"",ROUND(VLOOKUP(J112,食材リスト!$A$6:$H$505,7,FALSE)*L112/VLOOKUP(J112,食材リスト!$A$6:$H$505,2,FALSE),0))</f>
        <v/>
      </c>
      <c r="S112" s="154"/>
      <c r="T112" s="155"/>
      <c r="U112" s="34"/>
      <c r="V112" s="12" t="str">
        <f>IF(S112="","",VLOOKUP(S112,食材リスト!$A$6:$H$505,3,FALSE))</f>
        <v/>
      </c>
      <c r="W112" s="19" t="str">
        <f>IF(COUNTA(S112:U112)&lt;&gt;2,"",ROUND(VLOOKUP(S112,食材リスト!$A$6:$H$505,4,FALSE)*U112/VLOOKUP(S112,食材リスト!$A$6:$H$505,2,FALSE),1))</f>
        <v/>
      </c>
      <c r="X112" s="30" t="str">
        <f>IF(COUNTA(S112:U112)&lt;&gt;2,"",ROUND(VLOOKUP(S112,食材リスト!$A$6:$H$505,5,FALSE)*U112/VLOOKUP(S112,食材リスト!$A$6:$H$505,2,FALSE),1))</f>
        <v/>
      </c>
      <c r="Y112" s="20" t="str">
        <f>IF(COUNTA(S112:U112)&lt;&gt;2,"",ROUND(VLOOKUP(S112,食材リスト!$A$6:$H$505,6,FALSE)*U112/VLOOKUP(S112,食材リスト!$A$6:$H$505,2,FALSE),1))</f>
        <v/>
      </c>
      <c r="Z112" s="25" t="str">
        <f>IF(COUNTA(S112:U112)&lt;&gt;2,"",ROUND(VLOOKUP(S112,食材リスト!$A$6:$H$505,7,FALSE)*U112/VLOOKUP(S112,食材リスト!$A$6:$H$505,2,FALSE),0))</f>
        <v/>
      </c>
    </row>
    <row r="113" spans="1:26">
      <c r="J113" s="154"/>
      <c r="K113" s="155"/>
      <c r="L113" s="34"/>
      <c r="M113" s="12" t="str">
        <f>IF(J113="","",VLOOKUP(J113,食材リスト!$A$6:$H$505,3,FALSE))</f>
        <v/>
      </c>
      <c r="N113" s="19" t="str">
        <f>IF(COUNTA(J113:L113)&lt;&gt;2,"",ROUND(VLOOKUP(J113,食材リスト!$A$6:$H$505,4,FALSE)*L113/VLOOKUP(J113,食材リスト!$A$6:$H$505,2,FALSE),1))</f>
        <v/>
      </c>
      <c r="O113" s="30" t="str">
        <f>IF(COUNTA(J113:L113)&lt;&gt;2,"",ROUND(VLOOKUP(J113,食材リスト!$A$6:$H$505,5,FALSE)*L113/VLOOKUP(J113,食材リスト!$A$6:$H$505,2,FALSE),1))</f>
        <v/>
      </c>
      <c r="P113" s="20" t="str">
        <f>IF(COUNTA(J113:L113)&lt;&gt;2,"",ROUND(VLOOKUP(J113,食材リスト!$A$6:$H$505,6,FALSE)*L113/VLOOKUP(J113,食材リスト!$A$6:$H$505,2,FALSE),1))</f>
        <v/>
      </c>
      <c r="Q113" s="25" t="str">
        <f>IF(COUNTA(J113:L113)&lt;&gt;2,"",ROUND(VLOOKUP(J113,食材リスト!$A$6:$H$505,7,FALSE)*L113/VLOOKUP(J113,食材リスト!$A$6:$H$505,2,FALSE),0))</f>
        <v/>
      </c>
      <c r="S113" s="154"/>
      <c r="T113" s="155"/>
      <c r="U113" s="34"/>
      <c r="V113" s="12" t="str">
        <f>IF(S113="","",VLOOKUP(S113,食材リスト!$A$6:$H$505,3,FALSE))</f>
        <v/>
      </c>
      <c r="W113" s="19" t="str">
        <f>IF(COUNTA(S113:U113)&lt;&gt;2,"",ROUND(VLOOKUP(S113,食材リスト!$A$6:$H$505,4,FALSE)*U113/VLOOKUP(S113,食材リスト!$A$6:$H$505,2,FALSE),1))</f>
        <v/>
      </c>
      <c r="X113" s="30" t="str">
        <f>IF(COUNTA(S113:U113)&lt;&gt;2,"",ROUND(VLOOKUP(S113,食材リスト!$A$6:$H$505,5,FALSE)*U113/VLOOKUP(S113,食材リスト!$A$6:$H$505,2,FALSE),1))</f>
        <v/>
      </c>
      <c r="Y113" s="20" t="str">
        <f>IF(COUNTA(S113:U113)&lt;&gt;2,"",ROUND(VLOOKUP(S113,食材リスト!$A$6:$H$505,6,FALSE)*U113/VLOOKUP(S113,食材リスト!$A$6:$H$505,2,FALSE),1))</f>
        <v/>
      </c>
      <c r="Z113" s="25" t="str">
        <f>IF(COUNTA(S113:U113)&lt;&gt;2,"",ROUND(VLOOKUP(S113,食材リスト!$A$6:$H$505,7,FALSE)*U113/VLOOKUP(S113,食材リスト!$A$6:$H$505,2,FALSE),0))</f>
        <v/>
      </c>
    </row>
    <row r="114" spans="1:26">
      <c r="J114" s="154"/>
      <c r="K114" s="155"/>
      <c r="L114" s="34"/>
      <c r="M114" s="12" t="str">
        <f>IF(J114="","",VLOOKUP(J114,食材リスト!$A$6:$H$505,3,FALSE))</f>
        <v/>
      </c>
      <c r="N114" s="19" t="str">
        <f>IF(COUNTA(J114:L114)&lt;&gt;2,"",ROUND(VLOOKUP(J114,食材リスト!$A$6:$H$505,4,FALSE)*L114/VLOOKUP(J114,食材リスト!$A$6:$H$505,2,FALSE),1))</f>
        <v/>
      </c>
      <c r="O114" s="30" t="str">
        <f>IF(COUNTA(J114:L114)&lt;&gt;2,"",ROUND(VLOOKUP(J114,食材リスト!$A$6:$H$505,5,FALSE)*L114/VLOOKUP(J114,食材リスト!$A$6:$H$505,2,FALSE),1))</f>
        <v/>
      </c>
      <c r="P114" s="20" t="str">
        <f>IF(COUNTA(J114:L114)&lt;&gt;2,"",ROUND(VLOOKUP(J114,食材リスト!$A$6:$H$505,6,FALSE)*L114/VLOOKUP(J114,食材リスト!$A$6:$H$505,2,FALSE),1))</f>
        <v/>
      </c>
      <c r="Q114" s="25" t="str">
        <f>IF(COUNTA(J114:L114)&lt;&gt;2,"",ROUND(VLOOKUP(J114,食材リスト!$A$6:$H$505,7,FALSE)*L114/VLOOKUP(J114,食材リスト!$A$6:$H$505,2,FALSE),0))</f>
        <v/>
      </c>
      <c r="S114" s="154"/>
      <c r="T114" s="155"/>
      <c r="U114" s="34"/>
      <c r="V114" s="12" t="str">
        <f>IF(S114="","",VLOOKUP(S114,食材リスト!$A$6:$H$505,3,FALSE))</f>
        <v/>
      </c>
      <c r="W114" s="19" t="str">
        <f>IF(COUNTA(S114:U114)&lt;&gt;2,"",ROUND(VLOOKUP(S114,食材リスト!$A$6:$H$505,4,FALSE)*U114/VLOOKUP(S114,食材リスト!$A$6:$H$505,2,FALSE),1))</f>
        <v/>
      </c>
      <c r="X114" s="30" t="str">
        <f>IF(COUNTA(S114:U114)&lt;&gt;2,"",ROUND(VLOOKUP(S114,食材リスト!$A$6:$H$505,5,FALSE)*U114/VLOOKUP(S114,食材リスト!$A$6:$H$505,2,FALSE),1))</f>
        <v/>
      </c>
      <c r="Y114" s="20" t="str">
        <f>IF(COUNTA(S114:U114)&lt;&gt;2,"",ROUND(VLOOKUP(S114,食材リスト!$A$6:$H$505,6,FALSE)*U114/VLOOKUP(S114,食材リスト!$A$6:$H$505,2,FALSE),1))</f>
        <v/>
      </c>
      <c r="Z114" s="25" t="str">
        <f>IF(COUNTA(S114:U114)&lt;&gt;2,"",ROUND(VLOOKUP(S114,食材リスト!$A$6:$H$505,7,FALSE)*U114/VLOOKUP(S114,食材リスト!$A$6:$H$505,2,FALSE),0))</f>
        <v/>
      </c>
    </row>
    <row r="115" spans="1:26">
      <c r="J115" s="154"/>
      <c r="K115" s="155"/>
      <c r="L115" s="34"/>
      <c r="M115" s="12" t="str">
        <f>IF(J115="","",VLOOKUP(J115,食材リスト!$A$6:$H$505,3,FALSE))</f>
        <v/>
      </c>
      <c r="N115" s="19" t="str">
        <f>IF(COUNTA(J115:L115)&lt;&gt;2,"",ROUND(VLOOKUP(J115,食材リスト!$A$6:$H$505,4,FALSE)*L115/VLOOKUP(J115,食材リスト!$A$6:$H$505,2,FALSE),1))</f>
        <v/>
      </c>
      <c r="O115" s="30" t="str">
        <f>IF(COUNTA(J115:L115)&lt;&gt;2,"",ROUND(VLOOKUP(J115,食材リスト!$A$6:$H$505,5,FALSE)*L115/VLOOKUP(J115,食材リスト!$A$6:$H$505,2,FALSE),1))</f>
        <v/>
      </c>
      <c r="P115" s="20" t="str">
        <f>IF(COUNTA(J115:L115)&lt;&gt;2,"",ROUND(VLOOKUP(J115,食材リスト!$A$6:$H$505,6,FALSE)*L115/VLOOKUP(J115,食材リスト!$A$6:$H$505,2,FALSE),1))</f>
        <v/>
      </c>
      <c r="Q115" s="25" t="str">
        <f>IF(COUNTA(J115:L115)&lt;&gt;2,"",ROUND(VLOOKUP(J115,食材リスト!$A$6:$H$505,7,FALSE)*L115/VLOOKUP(J115,食材リスト!$A$6:$H$505,2,FALSE),0))</f>
        <v/>
      </c>
      <c r="S115" s="154"/>
      <c r="T115" s="155"/>
      <c r="U115" s="34"/>
      <c r="V115" s="12" t="str">
        <f>IF(S115="","",VLOOKUP(S115,食材リスト!$A$6:$H$505,3,FALSE))</f>
        <v/>
      </c>
      <c r="W115" s="19" t="str">
        <f>IF(COUNTA(S115:U115)&lt;&gt;2,"",ROUND(VLOOKUP(S115,食材リスト!$A$6:$H$505,4,FALSE)*U115/VLOOKUP(S115,食材リスト!$A$6:$H$505,2,FALSE),1))</f>
        <v/>
      </c>
      <c r="X115" s="30" t="str">
        <f>IF(COUNTA(S115:U115)&lt;&gt;2,"",ROUND(VLOOKUP(S115,食材リスト!$A$6:$H$505,5,FALSE)*U115/VLOOKUP(S115,食材リスト!$A$6:$H$505,2,FALSE),1))</f>
        <v/>
      </c>
      <c r="Y115" s="20" t="str">
        <f>IF(COUNTA(S115:U115)&lt;&gt;2,"",ROUND(VLOOKUP(S115,食材リスト!$A$6:$H$505,6,FALSE)*U115/VLOOKUP(S115,食材リスト!$A$6:$H$505,2,FALSE),1))</f>
        <v/>
      </c>
      <c r="Z115" s="25" t="str">
        <f>IF(COUNTA(S115:U115)&lt;&gt;2,"",ROUND(VLOOKUP(S115,食材リスト!$A$6:$H$505,7,FALSE)*U115/VLOOKUP(S115,食材リスト!$A$6:$H$505,2,FALSE),0))</f>
        <v/>
      </c>
    </row>
    <row r="116" spans="1:26">
      <c r="J116" s="154"/>
      <c r="K116" s="155"/>
      <c r="L116" s="34"/>
      <c r="M116" s="12" t="str">
        <f>IF(J116="","",VLOOKUP(J116,食材リスト!$A$6:$H$505,3,FALSE))</f>
        <v/>
      </c>
      <c r="N116" s="19" t="str">
        <f>IF(COUNTA(J116:L116)&lt;&gt;2,"",ROUND(VLOOKUP(J116,食材リスト!$A$6:$H$505,4,FALSE)*L116/VLOOKUP(J116,食材リスト!$A$6:$H$505,2,FALSE),1))</f>
        <v/>
      </c>
      <c r="O116" s="30" t="str">
        <f>IF(COUNTA(J116:L116)&lt;&gt;2,"",ROUND(VLOOKUP(J116,食材リスト!$A$6:$H$505,5,FALSE)*L116/VLOOKUP(J116,食材リスト!$A$6:$H$505,2,FALSE),1))</f>
        <v/>
      </c>
      <c r="P116" s="20" t="str">
        <f>IF(COUNTA(J116:L116)&lt;&gt;2,"",ROUND(VLOOKUP(J116,食材リスト!$A$6:$H$505,6,FALSE)*L116/VLOOKUP(J116,食材リスト!$A$6:$H$505,2,FALSE),1))</f>
        <v/>
      </c>
      <c r="Q116" s="25" t="str">
        <f>IF(COUNTA(J116:L116)&lt;&gt;2,"",ROUND(VLOOKUP(J116,食材リスト!$A$6:$H$505,7,FALSE)*L116/VLOOKUP(J116,食材リスト!$A$6:$H$505,2,FALSE),0))</f>
        <v/>
      </c>
      <c r="S116" s="154"/>
      <c r="T116" s="155"/>
      <c r="U116" s="34"/>
      <c r="V116" s="12" t="str">
        <f>IF(S116="","",VLOOKUP(S116,食材リスト!$A$6:$H$505,3,FALSE))</f>
        <v/>
      </c>
      <c r="W116" s="19" t="str">
        <f>IF(COUNTA(S116:U116)&lt;&gt;2,"",ROUND(VLOOKUP(S116,食材リスト!$A$6:$H$505,4,FALSE)*U116/VLOOKUP(S116,食材リスト!$A$6:$H$505,2,FALSE),1))</f>
        <v/>
      </c>
      <c r="X116" s="30" t="str">
        <f>IF(COUNTA(S116:U116)&lt;&gt;2,"",ROUND(VLOOKUP(S116,食材リスト!$A$6:$H$505,5,FALSE)*U116/VLOOKUP(S116,食材リスト!$A$6:$H$505,2,FALSE),1))</f>
        <v/>
      </c>
      <c r="Y116" s="20" t="str">
        <f>IF(COUNTA(S116:U116)&lt;&gt;2,"",ROUND(VLOOKUP(S116,食材リスト!$A$6:$H$505,6,FALSE)*U116/VLOOKUP(S116,食材リスト!$A$6:$H$505,2,FALSE),1))</f>
        <v/>
      </c>
      <c r="Z116" s="25" t="str">
        <f>IF(COUNTA(S116:U116)&lt;&gt;2,"",ROUND(VLOOKUP(S116,食材リスト!$A$6:$H$505,7,FALSE)*U116/VLOOKUP(S116,食材リスト!$A$6:$H$505,2,FALSE),0))</f>
        <v/>
      </c>
    </row>
    <row r="117" spans="1:26">
      <c r="J117" s="154"/>
      <c r="K117" s="155"/>
      <c r="L117" s="34"/>
      <c r="M117" s="12" t="str">
        <f>IF(J117="","",VLOOKUP(J117,食材リスト!$A$6:$H$505,3,FALSE))</f>
        <v/>
      </c>
      <c r="N117" s="19" t="str">
        <f>IF(COUNTA(J117:L117)&lt;&gt;2,"",ROUND(VLOOKUP(J117,食材リスト!$A$6:$H$505,4,FALSE)*L117/VLOOKUP(J117,食材リスト!$A$6:$H$505,2,FALSE),1))</f>
        <v/>
      </c>
      <c r="O117" s="30" t="str">
        <f>IF(COUNTA(J117:L117)&lt;&gt;2,"",ROUND(VLOOKUP(J117,食材リスト!$A$6:$H$505,5,FALSE)*L117/VLOOKUP(J117,食材リスト!$A$6:$H$505,2,FALSE),1))</f>
        <v/>
      </c>
      <c r="P117" s="20" t="str">
        <f>IF(COUNTA(J117:L117)&lt;&gt;2,"",ROUND(VLOOKUP(J117,食材リスト!$A$6:$H$505,6,FALSE)*L117/VLOOKUP(J117,食材リスト!$A$6:$H$505,2,FALSE),1))</f>
        <v/>
      </c>
      <c r="Q117" s="25" t="str">
        <f>IF(COUNTA(J117:L117)&lt;&gt;2,"",ROUND(VLOOKUP(J117,食材リスト!$A$6:$H$505,7,FALSE)*L117/VLOOKUP(J117,食材リスト!$A$6:$H$505,2,FALSE),0))</f>
        <v/>
      </c>
      <c r="S117" s="154"/>
      <c r="T117" s="155"/>
      <c r="U117" s="34"/>
      <c r="V117" s="12" t="str">
        <f>IF(S117="","",VLOOKUP(S117,食材リスト!$A$6:$H$505,3,FALSE))</f>
        <v/>
      </c>
      <c r="W117" s="19" t="str">
        <f>IF(COUNTA(S117:U117)&lt;&gt;2,"",ROUND(VLOOKUP(S117,食材リスト!$A$6:$H$505,4,FALSE)*U117/VLOOKUP(S117,食材リスト!$A$6:$H$505,2,FALSE),1))</f>
        <v/>
      </c>
      <c r="X117" s="30" t="str">
        <f>IF(COUNTA(S117:U117)&lt;&gt;2,"",ROUND(VLOOKUP(S117,食材リスト!$A$6:$H$505,5,FALSE)*U117/VLOOKUP(S117,食材リスト!$A$6:$H$505,2,FALSE),1))</f>
        <v/>
      </c>
      <c r="Y117" s="20" t="str">
        <f>IF(COUNTA(S117:U117)&lt;&gt;2,"",ROUND(VLOOKUP(S117,食材リスト!$A$6:$H$505,6,FALSE)*U117/VLOOKUP(S117,食材リスト!$A$6:$H$505,2,FALSE),1))</f>
        <v/>
      </c>
      <c r="Z117" s="25" t="str">
        <f>IF(COUNTA(S117:U117)&lt;&gt;2,"",ROUND(VLOOKUP(S117,食材リスト!$A$6:$H$505,7,FALSE)*U117/VLOOKUP(S117,食材リスト!$A$6:$H$505,2,FALSE),0))</f>
        <v/>
      </c>
    </row>
    <row r="118" spans="1:26">
      <c r="J118" s="154"/>
      <c r="K118" s="155"/>
      <c r="L118" s="34"/>
      <c r="M118" s="12" t="str">
        <f>IF(J118="","",VLOOKUP(J118,食材リスト!$A$6:$H$505,3,FALSE))</f>
        <v/>
      </c>
      <c r="N118" s="19" t="str">
        <f>IF(COUNTA(J118:L118)&lt;&gt;2,"",ROUND(VLOOKUP(J118,食材リスト!$A$6:$H$505,4,FALSE)*L118/VLOOKUP(J118,食材リスト!$A$6:$H$505,2,FALSE),1))</f>
        <v/>
      </c>
      <c r="O118" s="30" t="str">
        <f>IF(COUNTA(J118:L118)&lt;&gt;2,"",ROUND(VLOOKUP(J118,食材リスト!$A$6:$H$505,5,FALSE)*L118/VLOOKUP(J118,食材リスト!$A$6:$H$505,2,FALSE),1))</f>
        <v/>
      </c>
      <c r="P118" s="20" t="str">
        <f>IF(COUNTA(J118:L118)&lt;&gt;2,"",ROUND(VLOOKUP(J118,食材リスト!$A$6:$H$505,6,FALSE)*L118/VLOOKUP(J118,食材リスト!$A$6:$H$505,2,FALSE),1))</f>
        <v/>
      </c>
      <c r="Q118" s="25" t="str">
        <f>IF(COUNTA(J118:L118)&lt;&gt;2,"",ROUND(VLOOKUP(J118,食材リスト!$A$6:$H$505,7,FALSE)*L118/VLOOKUP(J118,食材リスト!$A$6:$H$505,2,FALSE),0))</f>
        <v/>
      </c>
      <c r="S118" s="154"/>
      <c r="T118" s="155"/>
      <c r="U118" s="34"/>
      <c r="V118" s="12" t="str">
        <f>IF(S118="","",VLOOKUP(S118,食材リスト!$A$6:$H$505,3,FALSE))</f>
        <v/>
      </c>
      <c r="W118" s="19" t="str">
        <f>IF(COUNTA(S118:U118)&lt;&gt;2,"",ROUND(VLOOKUP(S118,食材リスト!$A$6:$H$505,4,FALSE)*U118/VLOOKUP(S118,食材リスト!$A$6:$H$505,2,FALSE),1))</f>
        <v/>
      </c>
      <c r="X118" s="30" t="str">
        <f>IF(COUNTA(S118:U118)&lt;&gt;2,"",ROUND(VLOOKUP(S118,食材リスト!$A$6:$H$505,5,FALSE)*U118/VLOOKUP(S118,食材リスト!$A$6:$H$505,2,FALSE),1))</f>
        <v/>
      </c>
      <c r="Y118" s="20" t="str">
        <f>IF(COUNTA(S118:U118)&lt;&gt;2,"",ROUND(VLOOKUP(S118,食材リスト!$A$6:$H$505,6,FALSE)*U118/VLOOKUP(S118,食材リスト!$A$6:$H$505,2,FALSE),1))</f>
        <v/>
      </c>
      <c r="Z118" s="25" t="str">
        <f>IF(COUNTA(S118:U118)&lt;&gt;2,"",ROUND(VLOOKUP(S118,食材リスト!$A$6:$H$505,7,FALSE)*U118/VLOOKUP(S118,食材リスト!$A$6:$H$505,2,FALSE),0))</f>
        <v/>
      </c>
    </row>
    <row r="119" spans="1:26">
      <c r="J119" s="154"/>
      <c r="K119" s="155"/>
      <c r="L119" s="34"/>
      <c r="M119" s="12" t="str">
        <f>IF(J119="","",VLOOKUP(J119,食材リスト!$A$6:$H$505,3,FALSE))</f>
        <v/>
      </c>
      <c r="N119" s="19" t="str">
        <f>IF(COUNTA(J119:L119)&lt;&gt;2,"",ROUND(VLOOKUP(J119,食材リスト!$A$6:$H$505,4,FALSE)*L119/VLOOKUP(J119,食材リスト!$A$6:$H$505,2,FALSE),1))</f>
        <v/>
      </c>
      <c r="O119" s="30" t="str">
        <f>IF(COUNTA(J119:L119)&lt;&gt;2,"",ROUND(VLOOKUP(J119,食材リスト!$A$6:$H$505,5,FALSE)*L119/VLOOKUP(J119,食材リスト!$A$6:$H$505,2,FALSE),1))</f>
        <v/>
      </c>
      <c r="P119" s="20" t="str">
        <f>IF(COUNTA(J119:L119)&lt;&gt;2,"",ROUND(VLOOKUP(J119,食材リスト!$A$6:$H$505,6,FALSE)*L119/VLOOKUP(J119,食材リスト!$A$6:$H$505,2,FALSE),1))</f>
        <v/>
      </c>
      <c r="Q119" s="25" t="str">
        <f>IF(COUNTA(J119:L119)&lt;&gt;2,"",ROUND(VLOOKUP(J119,食材リスト!$A$6:$H$505,7,FALSE)*L119/VLOOKUP(J119,食材リスト!$A$6:$H$505,2,FALSE),0))</f>
        <v/>
      </c>
      <c r="S119" s="154"/>
      <c r="T119" s="155"/>
      <c r="U119" s="34"/>
      <c r="V119" s="12" t="str">
        <f>IF(S119="","",VLOOKUP(S119,食材リスト!$A$6:$H$505,3,FALSE))</f>
        <v/>
      </c>
      <c r="W119" s="19" t="str">
        <f>IF(COUNTA(S119:U119)&lt;&gt;2,"",ROUND(VLOOKUP(S119,食材リスト!$A$6:$H$505,4,FALSE)*U119/VLOOKUP(S119,食材リスト!$A$6:$H$505,2,FALSE),1))</f>
        <v/>
      </c>
      <c r="X119" s="30" t="str">
        <f>IF(COUNTA(S119:U119)&lt;&gt;2,"",ROUND(VLOOKUP(S119,食材リスト!$A$6:$H$505,5,FALSE)*U119/VLOOKUP(S119,食材リスト!$A$6:$H$505,2,FALSE),1))</f>
        <v/>
      </c>
      <c r="Y119" s="20" t="str">
        <f>IF(COUNTA(S119:U119)&lt;&gt;2,"",ROUND(VLOOKUP(S119,食材リスト!$A$6:$H$505,6,FALSE)*U119/VLOOKUP(S119,食材リスト!$A$6:$H$505,2,FALSE),1))</f>
        <v/>
      </c>
      <c r="Z119" s="25" t="str">
        <f>IF(COUNTA(S119:U119)&lt;&gt;2,"",ROUND(VLOOKUP(S119,食材リスト!$A$6:$H$505,7,FALSE)*U119/VLOOKUP(S119,食材リスト!$A$6:$H$505,2,FALSE),0))</f>
        <v/>
      </c>
    </row>
    <row r="120" spans="1:26">
      <c r="J120" s="154"/>
      <c r="K120" s="155"/>
      <c r="L120" s="34"/>
      <c r="M120" s="12" t="str">
        <f>IF(J120="","",VLOOKUP(J120,食材リスト!$A$6:$H$505,3,FALSE))</f>
        <v/>
      </c>
      <c r="N120" s="19" t="str">
        <f>IF(COUNTA(J120:L120)&lt;&gt;2,"",ROUND(VLOOKUP(J120,食材リスト!$A$6:$H$505,4,FALSE)*L120/VLOOKUP(J120,食材リスト!$A$6:$H$505,2,FALSE),1))</f>
        <v/>
      </c>
      <c r="O120" s="30" t="str">
        <f>IF(COUNTA(J120:L120)&lt;&gt;2,"",ROUND(VLOOKUP(J120,食材リスト!$A$6:$H$505,5,FALSE)*L120/VLOOKUP(J120,食材リスト!$A$6:$H$505,2,FALSE),1))</f>
        <v/>
      </c>
      <c r="P120" s="20" t="str">
        <f>IF(COUNTA(J120:L120)&lt;&gt;2,"",ROUND(VLOOKUP(J120,食材リスト!$A$6:$H$505,6,FALSE)*L120/VLOOKUP(J120,食材リスト!$A$6:$H$505,2,FALSE),1))</f>
        <v/>
      </c>
      <c r="Q120" s="25" t="str">
        <f>IF(COUNTA(J120:L120)&lt;&gt;2,"",ROUND(VLOOKUP(J120,食材リスト!$A$6:$H$505,7,FALSE)*L120/VLOOKUP(J120,食材リスト!$A$6:$H$505,2,FALSE),0))</f>
        <v/>
      </c>
      <c r="S120" s="154"/>
      <c r="T120" s="155"/>
      <c r="U120" s="34"/>
      <c r="V120" s="12" t="str">
        <f>IF(S120="","",VLOOKUP(S120,食材リスト!$A$6:$H$505,3,FALSE))</f>
        <v/>
      </c>
      <c r="W120" s="19" t="str">
        <f>IF(COUNTA(S120:U120)&lt;&gt;2,"",ROUND(VLOOKUP(S120,食材リスト!$A$6:$H$505,4,FALSE)*U120/VLOOKUP(S120,食材リスト!$A$6:$H$505,2,FALSE),1))</f>
        <v/>
      </c>
      <c r="X120" s="30" t="str">
        <f>IF(COUNTA(S120:U120)&lt;&gt;2,"",ROUND(VLOOKUP(S120,食材リスト!$A$6:$H$505,5,FALSE)*U120/VLOOKUP(S120,食材リスト!$A$6:$H$505,2,FALSE),1))</f>
        <v/>
      </c>
      <c r="Y120" s="20" t="str">
        <f>IF(COUNTA(S120:U120)&lt;&gt;2,"",ROUND(VLOOKUP(S120,食材リスト!$A$6:$H$505,6,FALSE)*U120/VLOOKUP(S120,食材リスト!$A$6:$H$505,2,FALSE),1))</f>
        <v/>
      </c>
      <c r="Z120" s="25" t="str">
        <f>IF(COUNTA(S120:U120)&lt;&gt;2,"",ROUND(VLOOKUP(S120,食材リスト!$A$6:$H$505,7,FALSE)*U120/VLOOKUP(S120,食材リスト!$A$6:$H$505,2,FALSE),0))</f>
        <v/>
      </c>
    </row>
    <row r="121" spans="1:26">
      <c r="J121" s="154"/>
      <c r="K121" s="155"/>
      <c r="L121" s="34"/>
      <c r="M121" s="12" t="str">
        <f>IF(J121="","",VLOOKUP(J121,食材リスト!$A$6:$H$505,3,FALSE))</f>
        <v/>
      </c>
      <c r="N121" s="19" t="str">
        <f>IF(COUNTA(J121:L121)&lt;&gt;2,"",ROUND(VLOOKUP(J121,食材リスト!$A$6:$H$505,4,FALSE)*L121/VLOOKUP(J121,食材リスト!$A$6:$H$505,2,FALSE),1))</f>
        <v/>
      </c>
      <c r="O121" s="30" t="str">
        <f>IF(COUNTA(J121:L121)&lt;&gt;2,"",ROUND(VLOOKUP(J121,食材リスト!$A$6:$H$505,5,FALSE)*L121/VLOOKUP(J121,食材リスト!$A$6:$H$505,2,FALSE),1))</f>
        <v/>
      </c>
      <c r="P121" s="20" t="str">
        <f>IF(COUNTA(J121:L121)&lt;&gt;2,"",ROUND(VLOOKUP(J121,食材リスト!$A$6:$H$505,6,FALSE)*L121/VLOOKUP(J121,食材リスト!$A$6:$H$505,2,FALSE),1))</f>
        <v/>
      </c>
      <c r="Q121" s="25" t="str">
        <f>IF(COUNTA(J121:L121)&lt;&gt;2,"",ROUND(VLOOKUP(J121,食材リスト!$A$6:$H$505,7,FALSE)*L121/VLOOKUP(J121,食材リスト!$A$6:$H$505,2,FALSE),0))</f>
        <v/>
      </c>
      <c r="S121" s="154"/>
      <c r="T121" s="155"/>
      <c r="U121" s="34"/>
      <c r="V121" s="12" t="str">
        <f>IF(S121="","",VLOOKUP(S121,食材リスト!$A$6:$H$505,3,FALSE))</f>
        <v/>
      </c>
      <c r="W121" s="19" t="str">
        <f>IF(COUNTA(S121:U121)&lt;&gt;2,"",ROUND(VLOOKUP(S121,食材リスト!$A$6:$H$505,4,FALSE)*U121/VLOOKUP(S121,食材リスト!$A$6:$H$505,2,FALSE),1))</f>
        <v/>
      </c>
      <c r="X121" s="30" t="str">
        <f>IF(COUNTA(S121:U121)&lt;&gt;2,"",ROUND(VLOOKUP(S121,食材リスト!$A$6:$H$505,5,FALSE)*U121/VLOOKUP(S121,食材リスト!$A$6:$H$505,2,FALSE),1))</f>
        <v/>
      </c>
      <c r="Y121" s="20" t="str">
        <f>IF(COUNTA(S121:U121)&lt;&gt;2,"",ROUND(VLOOKUP(S121,食材リスト!$A$6:$H$505,6,FALSE)*U121/VLOOKUP(S121,食材リスト!$A$6:$H$505,2,FALSE),1))</f>
        <v/>
      </c>
      <c r="Z121" s="25" t="str">
        <f>IF(COUNTA(S121:U121)&lt;&gt;2,"",ROUND(VLOOKUP(S121,食材リスト!$A$6:$H$505,7,FALSE)*U121/VLOOKUP(S121,食材リスト!$A$6:$H$505,2,FALSE),0))</f>
        <v/>
      </c>
    </row>
    <row r="122" spans="1:26">
      <c r="J122" s="154"/>
      <c r="K122" s="155"/>
      <c r="L122" s="34"/>
      <c r="M122" s="12" t="str">
        <f>IF(J122="","",VLOOKUP(J122,食材リスト!$A$6:$H$505,3,FALSE))</f>
        <v/>
      </c>
      <c r="N122" s="19" t="str">
        <f>IF(COUNTA(J122:L122)&lt;&gt;2,"",ROUND(VLOOKUP(J122,食材リスト!$A$6:$H$505,4,FALSE)*L122/VLOOKUP(J122,食材リスト!$A$6:$H$505,2,FALSE),1))</f>
        <v/>
      </c>
      <c r="O122" s="30" t="str">
        <f>IF(COUNTA(J122:L122)&lt;&gt;2,"",ROUND(VLOOKUP(J122,食材リスト!$A$6:$H$505,5,FALSE)*L122/VLOOKUP(J122,食材リスト!$A$6:$H$505,2,FALSE),1))</f>
        <v/>
      </c>
      <c r="P122" s="20" t="str">
        <f>IF(COUNTA(J122:L122)&lt;&gt;2,"",ROUND(VLOOKUP(J122,食材リスト!$A$6:$H$505,6,FALSE)*L122/VLOOKUP(J122,食材リスト!$A$6:$H$505,2,FALSE),1))</f>
        <v/>
      </c>
      <c r="Q122" s="25" t="str">
        <f>IF(COUNTA(J122:L122)&lt;&gt;2,"",ROUND(VLOOKUP(J122,食材リスト!$A$6:$H$505,7,FALSE)*L122/VLOOKUP(J122,食材リスト!$A$6:$H$505,2,FALSE),0))</f>
        <v/>
      </c>
      <c r="S122" s="154"/>
      <c r="T122" s="155"/>
      <c r="U122" s="34"/>
      <c r="V122" s="12" t="str">
        <f>IF(S122="","",VLOOKUP(S122,食材リスト!$A$6:$H$505,3,FALSE))</f>
        <v/>
      </c>
      <c r="W122" s="19" t="str">
        <f>IF(COUNTA(S122:U122)&lt;&gt;2,"",ROUND(VLOOKUP(S122,食材リスト!$A$6:$H$505,4,FALSE)*U122/VLOOKUP(S122,食材リスト!$A$6:$H$505,2,FALSE),1))</f>
        <v/>
      </c>
      <c r="X122" s="30" t="str">
        <f>IF(COUNTA(S122:U122)&lt;&gt;2,"",ROUND(VLOOKUP(S122,食材リスト!$A$6:$H$505,5,FALSE)*U122/VLOOKUP(S122,食材リスト!$A$6:$H$505,2,FALSE),1))</f>
        <v/>
      </c>
      <c r="Y122" s="20" t="str">
        <f>IF(COUNTA(S122:U122)&lt;&gt;2,"",ROUND(VLOOKUP(S122,食材リスト!$A$6:$H$505,6,FALSE)*U122/VLOOKUP(S122,食材リスト!$A$6:$H$505,2,FALSE),1))</f>
        <v/>
      </c>
      <c r="Z122" s="25" t="str">
        <f>IF(COUNTA(S122:U122)&lt;&gt;2,"",ROUND(VLOOKUP(S122,食材リスト!$A$6:$H$505,7,FALSE)*U122/VLOOKUP(S122,食材リスト!$A$6:$H$505,2,FALSE),0))</f>
        <v/>
      </c>
    </row>
    <row r="123" spans="1:26">
      <c r="J123" s="154"/>
      <c r="K123" s="155"/>
      <c r="L123" s="34"/>
      <c r="M123" s="12" t="str">
        <f>IF(J123="","",VLOOKUP(J123,食材リスト!$A$6:$H$505,3,FALSE))</f>
        <v/>
      </c>
      <c r="N123" s="19" t="str">
        <f>IF(COUNTA(J123:L123)&lt;&gt;2,"",ROUND(VLOOKUP(J123,食材リスト!$A$6:$H$505,4,FALSE)*L123/VLOOKUP(J123,食材リスト!$A$6:$H$505,2,FALSE),1))</f>
        <v/>
      </c>
      <c r="O123" s="30" t="str">
        <f>IF(COUNTA(J123:L123)&lt;&gt;2,"",ROUND(VLOOKUP(J123,食材リスト!$A$6:$H$505,5,FALSE)*L123/VLOOKUP(J123,食材リスト!$A$6:$H$505,2,FALSE),1))</f>
        <v/>
      </c>
      <c r="P123" s="20" t="str">
        <f>IF(COUNTA(J123:L123)&lt;&gt;2,"",ROUND(VLOOKUP(J123,食材リスト!$A$6:$H$505,6,FALSE)*L123/VLOOKUP(J123,食材リスト!$A$6:$H$505,2,FALSE),1))</f>
        <v/>
      </c>
      <c r="Q123" s="25" t="str">
        <f>IF(COUNTA(J123:L123)&lt;&gt;2,"",ROUND(VLOOKUP(J123,食材リスト!$A$6:$H$505,7,FALSE)*L123/VLOOKUP(J123,食材リスト!$A$6:$H$505,2,FALSE),0))</f>
        <v/>
      </c>
      <c r="S123" s="154"/>
      <c r="T123" s="155"/>
      <c r="U123" s="34"/>
      <c r="V123" s="12" t="str">
        <f>IF(S123="","",VLOOKUP(S123,食材リスト!$A$6:$H$505,3,FALSE))</f>
        <v/>
      </c>
      <c r="W123" s="19" t="str">
        <f>IF(COUNTA(S123:U123)&lt;&gt;2,"",ROUND(VLOOKUP(S123,食材リスト!$A$6:$H$505,4,FALSE)*U123/VLOOKUP(S123,食材リスト!$A$6:$H$505,2,FALSE),1))</f>
        <v/>
      </c>
      <c r="X123" s="30" t="str">
        <f>IF(COUNTA(S123:U123)&lt;&gt;2,"",ROUND(VLOOKUP(S123,食材リスト!$A$6:$H$505,5,FALSE)*U123/VLOOKUP(S123,食材リスト!$A$6:$H$505,2,FALSE),1))</f>
        <v/>
      </c>
      <c r="Y123" s="20" t="str">
        <f>IF(COUNTA(S123:U123)&lt;&gt;2,"",ROUND(VLOOKUP(S123,食材リスト!$A$6:$H$505,6,FALSE)*U123/VLOOKUP(S123,食材リスト!$A$6:$H$505,2,FALSE),1))</f>
        <v/>
      </c>
      <c r="Z123" s="25" t="str">
        <f>IF(COUNTA(S123:U123)&lt;&gt;2,"",ROUND(VLOOKUP(S123,食材リスト!$A$6:$H$505,7,FALSE)*U123/VLOOKUP(S123,食材リスト!$A$6:$H$505,2,FALSE),0))</f>
        <v/>
      </c>
    </row>
    <row r="124" spans="1:26">
      <c r="J124" s="152"/>
      <c r="K124" s="153"/>
      <c r="L124" s="43"/>
      <c r="M124" s="13" t="str">
        <f>IF(J124="","",VLOOKUP(J124,食材リスト!$A$6:$H$505,3,FALSE))</f>
        <v/>
      </c>
      <c r="N124" s="21" t="str">
        <f>IF(COUNTA(J124:L124)&lt;&gt;2,"",ROUND(VLOOKUP(J124,食材リスト!$A$6:$H$505,4,FALSE)*L124/VLOOKUP(J124,食材リスト!$A$6:$H$505,2,FALSE),1))</f>
        <v/>
      </c>
      <c r="O124" s="31" t="str">
        <f>IF(COUNTA(J124:L124)&lt;&gt;2,"",ROUND(VLOOKUP(J124,食材リスト!$A$6:$H$505,5,FALSE)*L124/VLOOKUP(J124,食材リスト!$A$6:$H$505,2,FALSE),1))</f>
        <v/>
      </c>
      <c r="P124" s="22" t="str">
        <f>IF(COUNTA(J124:L124)&lt;&gt;2,"",ROUND(VLOOKUP(J124,食材リスト!$A$6:$H$505,6,FALSE)*L124/VLOOKUP(J124,食材リスト!$A$6:$H$505,2,FALSE),1))</f>
        <v/>
      </c>
      <c r="Q124" s="26" t="str">
        <f>IF(COUNTA(J124:L124)&lt;&gt;2,"",ROUND(VLOOKUP(J124,食材リスト!$A$6:$H$505,7,FALSE)*L124/VLOOKUP(J124,食材リスト!$A$6:$H$505,2,FALSE),0))</f>
        <v/>
      </c>
      <c r="S124" s="152"/>
      <c r="T124" s="153"/>
      <c r="U124" s="43"/>
      <c r="V124" s="13" t="str">
        <f>IF(S124="","",VLOOKUP(S124,食材リスト!$A$6:$H$505,3,FALSE))</f>
        <v/>
      </c>
      <c r="W124" s="21" t="str">
        <f>IF(COUNTA(S124:U124)&lt;&gt;2,"",ROUND(VLOOKUP(S124,食材リスト!$A$6:$H$505,4,FALSE)*U124/VLOOKUP(S124,食材リスト!$A$6:$H$505,2,FALSE),1))</f>
        <v/>
      </c>
      <c r="X124" s="31" t="str">
        <f>IF(COUNTA(S124:U124)&lt;&gt;2,"",ROUND(VLOOKUP(S124,食材リスト!$A$6:$H$505,5,FALSE)*U124/VLOOKUP(S124,食材リスト!$A$6:$H$505,2,FALSE),1))</f>
        <v/>
      </c>
      <c r="Y124" s="22" t="str">
        <f>IF(COUNTA(S124:U124)&lt;&gt;2,"",ROUND(VLOOKUP(S124,食材リスト!$A$6:$H$505,6,FALSE)*U124/VLOOKUP(S124,食材リスト!$A$6:$H$505,2,FALSE),1))</f>
        <v/>
      </c>
      <c r="Z124" s="26" t="str">
        <f>IF(COUNTA(S124:U124)&lt;&gt;2,"",ROUND(VLOOKUP(S124,食材リスト!$A$6:$H$505,7,FALSE)*U124/VLOOKUP(S124,食材リスト!$A$6:$H$505,2,FALSE),0))</f>
        <v/>
      </c>
    </row>
    <row r="127" spans="1:26">
      <c r="A127" s="158" t="s">
        <v>46</v>
      </c>
      <c r="E127" s="143" t="s">
        <v>42</v>
      </c>
      <c r="F127" s="144"/>
      <c r="G127" s="144"/>
      <c r="H127" s="145"/>
      <c r="J127" s="158" t="s">
        <v>46</v>
      </c>
      <c r="N127" s="143" t="s">
        <v>42</v>
      </c>
      <c r="O127" s="144"/>
      <c r="P127" s="144"/>
      <c r="Q127" s="145"/>
      <c r="S127" s="158" t="s">
        <v>46</v>
      </c>
      <c r="W127" s="143" t="s">
        <v>42</v>
      </c>
      <c r="X127" s="144"/>
      <c r="Y127" s="144"/>
      <c r="Z127" s="145"/>
    </row>
    <row r="128" spans="1:26">
      <c r="A128" s="159"/>
      <c r="E128" s="81" t="str">
        <f>IF(SUM(E130:G149)=0,"",ROUND(SUM(E130:E149),0)&amp;"g "&amp;"("&amp;ROUND(SUM(E130:E149)*100/(SUM(E130:E149)+SUM(F130:F149)+SUM(G130:G149)),0)&amp;"%)")</f>
        <v/>
      </c>
      <c r="F128" s="80" t="str">
        <f>IF(SUM(E130:G149)=0,"",ROUND(SUM(F130:F149),0)&amp;"g "&amp;"("&amp;ROUND(SUM(F130:F149)*100/(SUM(E130:E149)+SUM(F130:F149)+SUM(G130:G149)),0)&amp;"%)")</f>
        <v/>
      </c>
      <c r="G128" s="78" t="str">
        <f>IF(SUM(E130:G149)=0,"",ROUND(SUM(G130:G149),0)&amp;"g "&amp;"("&amp;ROUND(SUM(G130:G149)*100/(SUM(E130:E149)+SUM(F130:F149)+SUM(G130:G149)),0)&amp;"%)")</f>
        <v/>
      </c>
      <c r="H128" s="79">
        <f>SUM(H130:H149)</f>
        <v>0</v>
      </c>
      <c r="J128" s="159"/>
      <c r="N128" s="81" t="str">
        <f>IF(SUM(N130:P149)=0,"",ROUND(SUM(N130:N149),0)&amp;"g "&amp;"("&amp;ROUND(SUM(N130:N149)*100/(SUM(N130:N149)+SUM(O130:O149)+SUM(P130:P149)),0)&amp;"%)")</f>
        <v/>
      </c>
      <c r="O128" s="80" t="str">
        <f>IF(SUM(N130:P149)=0,"",ROUND(SUM(O130:O149),0)&amp;"g "&amp;"("&amp;ROUND(SUM(O130:O149)*100/(SUM(N130:N149)+SUM(O130:O149)+SUM(P130:P149)),0)&amp;"%)")</f>
        <v/>
      </c>
      <c r="P128" s="78" t="str">
        <f>IF(SUM(N130:P149)=0,"",ROUND(SUM(P130:P149),0)&amp;"g "&amp;"("&amp;ROUND(SUM(P130:P149)*100/(SUM(N130:N149)+SUM(O130:O149)+SUM(P130:P149)),0)&amp;"%)")</f>
        <v/>
      </c>
      <c r="Q128" s="79">
        <f>SUM(Q130:Q149)</f>
        <v>0</v>
      </c>
      <c r="S128" s="159"/>
      <c r="W128" s="81" t="str">
        <f>IF(SUM(W130:Y149)=0,"",ROUND(SUM(W130:W149),0)&amp;"g "&amp;"("&amp;ROUND(SUM(W130:W149)*100/(SUM(W130:W149)+SUM(X130:X149)+SUM(Y130:Y149)),0)&amp;"%)")</f>
        <v/>
      </c>
      <c r="X128" s="80" t="str">
        <f>IF(SUM(W130:Y149)=0,"",ROUND(SUM(X130:X149),0)&amp;"g "&amp;"("&amp;ROUND(SUM(X130:X149)*100/(SUM(W130:W149)+SUM(X130:X149)+SUM(Y130:Y149)),0)&amp;"%)")</f>
        <v/>
      </c>
      <c r="Y128" s="78" t="str">
        <f>IF(SUM(W130:Y149)=0,"",ROUND(SUM(Y130:Y149),0)&amp;"g "&amp;"("&amp;ROUND(SUM(Y130:Y149)*100/(SUM(W130:W149)+SUM(X130:X149)+SUM(Y130:Y149)),0)&amp;"%)")</f>
        <v/>
      </c>
      <c r="Z128" s="79">
        <f>SUM(Z130:Z149)</f>
        <v>0</v>
      </c>
    </row>
    <row r="129" spans="1:26">
      <c r="A129" s="156" t="s">
        <v>30</v>
      </c>
      <c r="B129" s="157"/>
      <c r="C129" s="2" t="s">
        <v>35</v>
      </c>
      <c r="D129" s="6" t="s">
        <v>24</v>
      </c>
      <c r="E129" s="132" t="s">
        <v>23</v>
      </c>
      <c r="F129" s="28" t="s">
        <v>21</v>
      </c>
      <c r="G129" s="133" t="s">
        <v>22</v>
      </c>
      <c r="H129" s="6" t="s">
        <v>25</v>
      </c>
      <c r="J129" s="156" t="s">
        <v>30</v>
      </c>
      <c r="K129" s="157"/>
      <c r="L129" s="2" t="s">
        <v>35</v>
      </c>
      <c r="M129" s="6" t="s">
        <v>24</v>
      </c>
      <c r="N129" s="132" t="s">
        <v>23</v>
      </c>
      <c r="O129" s="28" t="s">
        <v>21</v>
      </c>
      <c r="P129" s="133" t="s">
        <v>22</v>
      </c>
      <c r="Q129" s="6" t="s">
        <v>25</v>
      </c>
      <c r="S129" s="156" t="s">
        <v>30</v>
      </c>
      <c r="T129" s="157"/>
      <c r="U129" s="2" t="s">
        <v>35</v>
      </c>
      <c r="V129" s="6" t="s">
        <v>24</v>
      </c>
      <c r="W129" s="132" t="s">
        <v>23</v>
      </c>
      <c r="X129" s="28" t="s">
        <v>21</v>
      </c>
      <c r="Y129" s="133" t="s">
        <v>22</v>
      </c>
      <c r="Z129" s="6" t="s">
        <v>25</v>
      </c>
    </row>
    <row r="130" spans="1:26">
      <c r="A130" s="154"/>
      <c r="B130" s="155"/>
      <c r="C130" s="49"/>
      <c r="D130" s="23" t="str">
        <f>IF(A130="","",VLOOKUP(A130,食材リスト!$A$6:$H$505,3,FALSE))</f>
        <v/>
      </c>
      <c r="E130" s="17" t="str">
        <f>IF(COUNTA(A130:C130)&lt;&gt;2,"",ROUND(VLOOKUP(A130,食材リスト!$A$6:$H$505,4,FALSE)*C130/VLOOKUP(A130,食材リスト!$A$6:$H$505,2,FALSE),1))</f>
        <v/>
      </c>
      <c r="F130" s="29" t="str">
        <f>IF(COUNTA(A130:C130)&lt;&gt;2,"",ROUND(VLOOKUP(A130,食材リスト!$A$6:$H$505,5,FALSE)*C130/VLOOKUP(A130,食材リスト!$A$6:$H$505,2,FALSE),1))</f>
        <v/>
      </c>
      <c r="G130" s="18" t="str">
        <f>IF(COUNTA(A130:C130)&lt;&gt;2,"",ROUND(VLOOKUP(A130,食材リスト!$A$6:$H$505,6,FALSE)*C130/VLOOKUP(A130,食材リスト!$A$6:$H$505,2,FALSE),1))</f>
        <v/>
      </c>
      <c r="H130" s="24" t="str">
        <f>IF(COUNTA(A130:C130)&lt;&gt;2,"",ROUND(VLOOKUP(A130,食材リスト!$A$6:$H$505,7,FALSE)*C130/VLOOKUP(A130,食材リスト!$A$6:$H$505,2,FALSE),0))</f>
        <v/>
      </c>
      <c r="J130" s="154"/>
      <c r="K130" s="155"/>
      <c r="L130" s="49"/>
      <c r="M130" s="23" t="str">
        <f>IF(J130="","",VLOOKUP(J130,食材リスト!$A$6:$H$505,3,FALSE))</f>
        <v/>
      </c>
      <c r="N130" s="17" t="str">
        <f>IF(COUNTA(J130:L130)&lt;&gt;2,"",ROUND(VLOOKUP(J130,食材リスト!$A$6:$H$505,4,FALSE)*L130/VLOOKUP(J130,食材リスト!$A$6:$H$505,2,FALSE),1))</f>
        <v/>
      </c>
      <c r="O130" s="29" t="str">
        <f>IF(COUNTA(J130:L130)&lt;&gt;2,"",ROUND(VLOOKUP(J130,食材リスト!$A$6:$H$505,5,FALSE)*L130/VLOOKUP(J130,食材リスト!$A$6:$H$505,2,FALSE),1))</f>
        <v/>
      </c>
      <c r="P130" s="18" t="str">
        <f>IF(COUNTA(J130:L130)&lt;&gt;2,"",ROUND(VLOOKUP(J130,食材リスト!$A$6:$H$505,6,FALSE)*L130/VLOOKUP(J130,食材リスト!$A$6:$H$505,2,FALSE),1))</f>
        <v/>
      </c>
      <c r="Q130" s="24" t="str">
        <f>IF(COUNTA(J130:L130)&lt;&gt;2,"",ROUND(VLOOKUP(J130,食材リスト!$A$6:$H$505,7,FALSE)*L130/VLOOKUP(J130,食材リスト!$A$6:$H$505,2,FALSE),0))</f>
        <v/>
      </c>
      <c r="S130" s="154"/>
      <c r="T130" s="155"/>
      <c r="U130" s="49"/>
      <c r="V130" s="23" t="str">
        <f>IF(S130="","",VLOOKUP(S130,食材リスト!$A$6:$H$505,3,FALSE))</f>
        <v/>
      </c>
      <c r="W130" s="17" t="str">
        <f>IF(COUNTA(S130:U130)&lt;&gt;2,"",ROUND(VLOOKUP(S130,食材リスト!$A$6:$H$505,4,FALSE)*U130/VLOOKUP(S130,食材リスト!$A$6:$H$505,2,FALSE),1))</f>
        <v/>
      </c>
      <c r="X130" s="29" t="str">
        <f>IF(COUNTA(S130:U130)&lt;&gt;2,"",ROUND(VLOOKUP(S130,食材リスト!$A$6:$H$505,5,FALSE)*U130/VLOOKUP(S130,食材リスト!$A$6:$H$505,2,FALSE),1))</f>
        <v/>
      </c>
      <c r="Y130" s="18" t="str">
        <f>IF(COUNTA(S130:U130)&lt;&gt;2,"",ROUND(VLOOKUP(S130,食材リスト!$A$6:$H$505,6,FALSE)*U130/VLOOKUP(S130,食材リスト!$A$6:$H$505,2,FALSE),1))</f>
        <v/>
      </c>
      <c r="Z130" s="24" t="str">
        <f>IF(COUNTA(S130:U130)&lt;&gt;2,"",ROUND(VLOOKUP(S130,食材リスト!$A$6:$H$505,7,FALSE)*U130/VLOOKUP(S130,食材リスト!$A$6:$H$505,2,FALSE),0))</f>
        <v/>
      </c>
    </row>
    <row r="131" spans="1:26">
      <c r="A131" s="154"/>
      <c r="B131" s="155"/>
      <c r="C131" s="34"/>
      <c r="D131" s="12" t="str">
        <f>IF(A131="","",VLOOKUP(A131,食材リスト!$A$6:$H$505,3,FALSE))</f>
        <v/>
      </c>
      <c r="E131" s="19" t="str">
        <f>IF(COUNTA(A131:C131)&lt;&gt;2,"",ROUND(VLOOKUP(A131,食材リスト!$A$6:$H$505,4,FALSE)*C131/VLOOKUP(A131,食材リスト!$A$6:$H$505,2,FALSE),1))</f>
        <v/>
      </c>
      <c r="F131" s="30" t="str">
        <f>IF(COUNTA(A131:C131)&lt;&gt;2,"",ROUND(VLOOKUP(A131,食材リスト!$A$6:$H$505,5,FALSE)*C131/VLOOKUP(A131,食材リスト!$A$6:$H$505,2,FALSE),1))</f>
        <v/>
      </c>
      <c r="G131" s="20" t="str">
        <f>IF(COUNTA(A131:C131)&lt;&gt;2,"",ROUND(VLOOKUP(A131,食材リスト!$A$6:$H$505,6,FALSE)*C131/VLOOKUP(A131,食材リスト!$A$6:$H$505,2,FALSE),1))</f>
        <v/>
      </c>
      <c r="H131" s="25" t="str">
        <f>IF(COUNTA(A131:C131)&lt;&gt;2,"",ROUND(VLOOKUP(A131,食材リスト!$A$6:$H$505,7,FALSE)*C131/VLOOKUP(A131,食材リスト!$A$6:$H$505,2,FALSE),0))</f>
        <v/>
      </c>
      <c r="J131" s="154"/>
      <c r="K131" s="155"/>
      <c r="L131" s="34"/>
      <c r="M131" s="12" t="str">
        <f>IF(J131="","",VLOOKUP(J131,食材リスト!$A$6:$H$505,3,FALSE))</f>
        <v/>
      </c>
      <c r="N131" s="19" t="str">
        <f>IF(COUNTA(J131:L131)&lt;&gt;2,"",ROUND(VLOOKUP(J131,食材リスト!$A$6:$H$505,4,FALSE)*L131/VLOOKUP(J131,食材リスト!$A$6:$H$505,2,FALSE),1))</f>
        <v/>
      </c>
      <c r="O131" s="30" t="str">
        <f>IF(COUNTA(J131:L131)&lt;&gt;2,"",ROUND(VLOOKUP(J131,食材リスト!$A$6:$H$505,5,FALSE)*L131/VLOOKUP(J131,食材リスト!$A$6:$H$505,2,FALSE),1))</f>
        <v/>
      </c>
      <c r="P131" s="20" t="str">
        <f>IF(COUNTA(J131:L131)&lt;&gt;2,"",ROUND(VLOOKUP(J131,食材リスト!$A$6:$H$505,6,FALSE)*L131/VLOOKUP(J131,食材リスト!$A$6:$H$505,2,FALSE),1))</f>
        <v/>
      </c>
      <c r="Q131" s="25" t="str">
        <f>IF(COUNTA(J131:L131)&lt;&gt;2,"",ROUND(VLOOKUP(J131,食材リスト!$A$6:$H$505,7,FALSE)*L131/VLOOKUP(J131,食材リスト!$A$6:$H$505,2,FALSE),0))</f>
        <v/>
      </c>
      <c r="S131" s="154"/>
      <c r="T131" s="155"/>
      <c r="U131" s="34"/>
      <c r="V131" s="12" t="str">
        <f>IF(S131="","",VLOOKUP(S131,食材リスト!$A$6:$H$505,3,FALSE))</f>
        <v/>
      </c>
      <c r="W131" s="19" t="str">
        <f>IF(COUNTA(S131:U131)&lt;&gt;2,"",ROUND(VLOOKUP(S131,食材リスト!$A$6:$H$505,4,FALSE)*U131/VLOOKUP(S131,食材リスト!$A$6:$H$505,2,FALSE),1))</f>
        <v/>
      </c>
      <c r="X131" s="30" t="str">
        <f>IF(COUNTA(S131:U131)&lt;&gt;2,"",ROUND(VLOOKUP(S131,食材リスト!$A$6:$H$505,5,FALSE)*U131/VLOOKUP(S131,食材リスト!$A$6:$H$505,2,FALSE),1))</f>
        <v/>
      </c>
      <c r="Y131" s="20" t="str">
        <f>IF(COUNTA(S131:U131)&lt;&gt;2,"",ROUND(VLOOKUP(S131,食材リスト!$A$6:$H$505,6,FALSE)*U131/VLOOKUP(S131,食材リスト!$A$6:$H$505,2,FALSE),1))</f>
        <v/>
      </c>
      <c r="Z131" s="25" t="str">
        <f>IF(COUNTA(S131:U131)&lt;&gt;2,"",ROUND(VLOOKUP(S131,食材リスト!$A$6:$H$505,7,FALSE)*U131/VLOOKUP(S131,食材リスト!$A$6:$H$505,2,FALSE),0))</f>
        <v/>
      </c>
    </row>
    <row r="132" spans="1:26">
      <c r="A132" s="154"/>
      <c r="B132" s="155"/>
      <c r="C132" s="34"/>
      <c r="D132" s="12" t="str">
        <f>IF(A132="","",VLOOKUP(A132,食材リスト!$A$6:$H$505,3,FALSE))</f>
        <v/>
      </c>
      <c r="E132" s="19" t="str">
        <f>IF(COUNTA(A132:C132)&lt;&gt;2,"",ROUND(VLOOKUP(A132,食材リスト!$A$6:$H$505,4,FALSE)*C132/VLOOKUP(A132,食材リスト!$A$6:$H$505,2,FALSE),1))</f>
        <v/>
      </c>
      <c r="F132" s="30" t="str">
        <f>IF(COUNTA(A132:C132)&lt;&gt;2,"",ROUND(VLOOKUP(A132,食材リスト!$A$6:$H$505,5,FALSE)*C132/VLOOKUP(A132,食材リスト!$A$6:$H$505,2,FALSE),1))</f>
        <v/>
      </c>
      <c r="G132" s="20" t="str">
        <f>IF(COUNTA(A132:C132)&lt;&gt;2,"",ROUND(VLOOKUP(A132,食材リスト!$A$6:$H$505,6,FALSE)*C132/VLOOKUP(A132,食材リスト!$A$6:$H$505,2,FALSE),1))</f>
        <v/>
      </c>
      <c r="H132" s="25" t="str">
        <f>IF(COUNTA(A132:C132)&lt;&gt;2,"",ROUND(VLOOKUP(A132,食材リスト!$A$6:$H$505,7,FALSE)*C132/VLOOKUP(A132,食材リスト!$A$6:$H$505,2,FALSE),0))</f>
        <v/>
      </c>
      <c r="J132" s="154"/>
      <c r="K132" s="155"/>
      <c r="L132" s="34"/>
      <c r="M132" s="12" t="str">
        <f>IF(J132="","",VLOOKUP(J132,食材リスト!$A$6:$H$505,3,FALSE))</f>
        <v/>
      </c>
      <c r="N132" s="19" t="str">
        <f>IF(COUNTA(J132:L132)&lt;&gt;2,"",ROUND(VLOOKUP(J132,食材リスト!$A$6:$H$505,4,FALSE)*L132/VLOOKUP(J132,食材リスト!$A$6:$H$505,2,FALSE),1))</f>
        <v/>
      </c>
      <c r="O132" s="30" t="str">
        <f>IF(COUNTA(J132:L132)&lt;&gt;2,"",ROUND(VLOOKUP(J132,食材リスト!$A$6:$H$505,5,FALSE)*L132/VLOOKUP(J132,食材リスト!$A$6:$H$505,2,FALSE),1))</f>
        <v/>
      </c>
      <c r="P132" s="20" t="str">
        <f>IF(COUNTA(J132:L132)&lt;&gt;2,"",ROUND(VLOOKUP(J132,食材リスト!$A$6:$H$505,6,FALSE)*L132/VLOOKUP(J132,食材リスト!$A$6:$H$505,2,FALSE),1))</f>
        <v/>
      </c>
      <c r="Q132" s="25" t="str">
        <f>IF(COUNTA(J132:L132)&lt;&gt;2,"",ROUND(VLOOKUP(J132,食材リスト!$A$6:$H$505,7,FALSE)*L132/VLOOKUP(J132,食材リスト!$A$6:$H$505,2,FALSE),0))</f>
        <v/>
      </c>
      <c r="S132" s="154"/>
      <c r="T132" s="155"/>
      <c r="U132" s="34"/>
      <c r="V132" s="12" t="str">
        <f>IF(S132="","",VLOOKUP(S132,食材リスト!$A$6:$H$505,3,FALSE))</f>
        <v/>
      </c>
      <c r="W132" s="19" t="str">
        <f>IF(COUNTA(S132:U132)&lt;&gt;2,"",ROUND(VLOOKUP(S132,食材リスト!$A$6:$H$505,4,FALSE)*U132/VLOOKUP(S132,食材リスト!$A$6:$H$505,2,FALSE),1))</f>
        <v/>
      </c>
      <c r="X132" s="30" t="str">
        <f>IF(COUNTA(S132:U132)&lt;&gt;2,"",ROUND(VLOOKUP(S132,食材リスト!$A$6:$H$505,5,FALSE)*U132/VLOOKUP(S132,食材リスト!$A$6:$H$505,2,FALSE),1))</f>
        <v/>
      </c>
      <c r="Y132" s="20" t="str">
        <f>IF(COUNTA(S132:U132)&lt;&gt;2,"",ROUND(VLOOKUP(S132,食材リスト!$A$6:$H$505,6,FALSE)*U132/VLOOKUP(S132,食材リスト!$A$6:$H$505,2,FALSE),1))</f>
        <v/>
      </c>
      <c r="Z132" s="25" t="str">
        <f>IF(COUNTA(S132:U132)&lt;&gt;2,"",ROUND(VLOOKUP(S132,食材リスト!$A$6:$H$505,7,FALSE)*U132/VLOOKUP(S132,食材リスト!$A$6:$H$505,2,FALSE),0))</f>
        <v/>
      </c>
    </row>
    <row r="133" spans="1:26">
      <c r="A133" s="154"/>
      <c r="B133" s="155"/>
      <c r="C133" s="34"/>
      <c r="D133" s="12" t="str">
        <f>IF(A133="","",VLOOKUP(A133,食材リスト!$A$6:$H$505,3,FALSE))</f>
        <v/>
      </c>
      <c r="E133" s="19" t="str">
        <f>IF(COUNTA(A133:C133)&lt;&gt;2,"",ROUND(VLOOKUP(A133,食材リスト!$A$6:$H$505,4,FALSE)*C133/VLOOKUP(A133,食材リスト!$A$6:$H$505,2,FALSE),1))</f>
        <v/>
      </c>
      <c r="F133" s="30" t="str">
        <f>IF(COUNTA(A133:C133)&lt;&gt;2,"",ROUND(VLOOKUP(A133,食材リスト!$A$6:$H$505,5,FALSE)*C133/VLOOKUP(A133,食材リスト!$A$6:$H$505,2,FALSE),1))</f>
        <v/>
      </c>
      <c r="G133" s="20" t="str">
        <f>IF(COUNTA(A133:C133)&lt;&gt;2,"",ROUND(VLOOKUP(A133,食材リスト!$A$6:$H$505,6,FALSE)*C133/VLOOKUP(A133,食材リスト!$A$6:$H$505,2,FALSE),1))</f>
        <v/>
      </c>
      <c r="H133" s="25" t="str">
        <f>IF(COUNTA(A133:C133)&lt;&gt;2,"",ROUND(VLOOKUP(A133,食材リスト!$A$6:$H$505,7,FALSE)*C133/VLOOKUP(A133,食材リスト!$A$6:$H$505,2,FALSE),0))</f>
        <v/>
      </c>
      <c r="J133" s="154"/>
      <c r="K133" s="155"/>
      <c r="L133" s="34"/>
      <c r="M133" s="12" t="str">
        <f>IF(J133="","",VLOOKUP(J133,食材リスト!$A$6:$H$505,3,FALSE))</f>
        <v/>
      </c>
      <c r="N133" s="19" t="str">
        <f>IF(COUNTA(J133:L133)&lt;&gt;2,"",ROUND(VLOOKUP(J133,食材リスト!$A$6:$H$505,4,FALSE)*L133/VLOOKUP(J133,食材リスト!$A$6:$H$505,2,FALSE),1))</f>
        <v/>
      </c>
      <c r="O133" s="30" t="str">
        <f>IF(COUNTA(J133:L133)&lt;&gt;2,"",ROUND(VLOOKUP(J133,食材リスト!$A$6:$H$505,5,FALSE)*L133/VLOOKUP(J133,食材リスト!$A$6:$H$505,2,FALSE),1))</f>
        <v/>
      </c>
      <c r="P133" s="20" t="str">
        <f>IF(COUNTA(J133:L133)&lt;&gt;2,"",ROUND(VLOOKUP(J133,食材リスト!$A$6:$H$505,6,FALSE)*L133/VLOOKUP(J133,食材リスト!$A$6:$H$505,2,FALSE),1))</f>
        <v/>
      </c>
      <c r="Q133" s="25" t="str">
        <f>IF(COUNTA(J133:L133)&lt;&gt;2,"",ROUND(VLOOKUP(J133,食材リスト!$A$6:$H$505,7,FALSE)*L133/VLOOKUP(J133,食材リスト!$A$6:$H$505,2,FALSE),0))</f>
        <v/>
      </c>
      <c r="S133" s="154"/>
      <c r="T133" s="155"/>
      <c r="U133" s="34"/>
      <c r="V133" s="12" t="str">
        <f>IF(S133="","",VLOOKUP(S133,食材リスト!$A$6:$H$505,3,FALSE))</f>
        <v/>
      </c>
      <c r="W133" s="19" t="str">
        <f>IF(COUNTA(S133:U133)&lt;&gt;2,"",ROUND(VLOOKUP(S133,食材リスト!$A$6:$H$505,4,FALSE)*U133/VLOOKUP(S133,食材リスト!$A$6:$H$505,2,FALSE),1))</f>
        <v/>
      </c>
      <c r="X133" s="30" t="str">
        <f>IF(COUNTA(S133:U133)&lt;&gt;2,"",ROUND(VLOOKUP(S133,食材リスト!$A$6:$H$505,5,FALSE)*U133/VLOOKUP(S133,食材リスト!$A$6:$H$505,2,FALSE),1))</f>
        <v/>
      </c>
      <c r="Y133" s="20" t="str">
        <f>IF(COUNTA(S133:U133)&lt;&gt;2,"",ROUND(VLOOKUP(S133,食材リスト!$A$6:$H$505,6,FALSE)*U133/VLOOKUP(S133,食材リスト!$A$6:$H$505,2,FALSE),1))</f>
        <v/>
      </c>
      <c r="Z133" s="25" t="str">
        <f>IF(COUNTA(S133:U133)&lt;&gt;2,"",ROUND(VLOOKUP(S133,食材リスト!$A$6:$H$505,7,FALSE)*U133/VLOOKUP(S133,食材リスト!$A$6:$H$505,2,FALSE),0))</f>
        <v/>
      </c>
    </row>
    <row r="134" spans="1:26">
      <c r="A134" s="154"/>
      <c r="B134" s="155"/>
      <c r="C134" s="34"/>
      <c r="D134" s="12" t="str">
        <f>IF(A134="","",VLOOKUP(A134,食材リスト!$A$6:$H$505,3,FALSE))</f>
        <v/>
      </c>
      <c r="E134" s="19" t="str">
        <f>IF(COUNTA(A134:C134)&lt;&gt;2,"",ROUND(VLOOKUP(A134,食材リスト!$A$6:$H$505,4,FALSE)*C134/VLOOKUP(A134,食材リスト!$A$6:$H$505,2,FALSE),1))</f>
        <v/>
      </c>
      <c r="F134" s="30" t="str">
        <f>IF(COUNTA(A134:C134)&lt;&gt;2,"",ROUND(VLOOKUP(A134,食材リスト!$A$6:$H$505,5,FALSE)*C134/VLOOKUP(A134,食材リスト!$A$6:$H$505,2,FALSE),1))</f>
        <v/>
      </c>
      <c r="G134" s="20" t="str">
        <f>IF(COUNTA(A134:C134)&lt;&gt;2,"",ROUND(VLOOKUP(A134,食材リスト!$A$6:$H$505,6,FALSE)*C134/VLOOKUP(A134,食材リスト!$A$6:$H$505,2,FALSE),1))</f>
        <v/>
      </c>
      <c r="H134" s="25" t="str">
        <f>IF(COUNTA(A134:C134)&lt;&gt;2,"",ROUND(VLOOKUP(A134,食材リスト!$A$6:$H$505,7,FALSE)*C134/VLOOKUP(A134,食材リスト!$A$6:$H$505,2,FALSE),0))</f>
        <v/>
      </c>
      <c r="J134" s="154"/>
      <c r="K134" s="155"/>
      <c r="L134" s="34"/>
      <c r="M134" s="12" t="str">
        <f>IF(J134="","",VLOOKUP(J134,食材リスト!$A$6:$H$505,3,FALSE))</f>
        <v/>
      </c>
      <c r="N134" s="19" t="str">
        <f>IF(COUNTA(J134:L134)&lt;&gt;2,"",ROUND(VLOOKUP(J134,食材リスト!$A$6:$H$505,4,FALSE)*L134/VLOOKUP(J134,食材リスト!$A$6:$H$505,2,FALSE),1))</f>
        <v/>
      </c>
      <c r="O134" s="30" t="str">
        <f>IF(COUNTA(J134:L134)&lt;&gt;2,"",ROUND(VLOOKUP(J134,食材リスト!$A$6:$H$505,5,FALSE)*L134/VLOOKUP(J134,食材リスト!$A$6:$H$505,2,FALSE),1))</f>
        <v/>
      </c>
      <c r="P134" s="20" t="str">
        <f>IF(COUNTA(J134:L134)&lt;&gt;2,"",ROUND(VLOOKUP(J134,食材リスト!$A$6:$H$505,6,FALSE)*L134/VLOOKUP(J134,食材リスト!$A$6:$H$505,2,FALSE),1))</f>
        <v/>
      </c>
      <c r="Q134" s="25" t="str">
        <f>IF(COUNTA(J134:L134)&lt;&gt;2,"",ROUND(VLOOKUP(J134,食材リスト!$A$6:$H$505,7,FALSE)*L134/VLOOKUP(J134,食材リスト!$A$6:$H$505,2,FALSE),0))</f>
        <v/>
      </c>
      <c r="S134" s="154"/>
      <c r="T134" s="155"/>
      <c r="U134" s="34"/>
      <c r="V134" s="12" t="str">
        <f>IF(S134="","",VLOOKUP(S134,食材リスト!$A$6:$H$505,3,FALSE))</f>
        <v/>
      </c>
      <c r="W134" s="19" t="str">
        <f>IF(COUNTA(S134:U134)&lt;&gt;2,"",ROUND(VLOOKUP(S134,食材リスト!$A$6:$H$505,4,FALSE)*U134/VLOOKUP(S134,食材リスト!$A$6:$H$505,2,FALSE),1))</f>
        <v/>
      </c>
      <c r="X134" s="30" t="str">
        <f>IF(COUNTA(S134:U134)&lt;&gt;2,"",ROUND(VLOOKUP(S134,食材リスト!$A$6:$H$505,5,FALSE)*U134/VLOOKUP(S134,食材リスト!$A$6:$H$505,2,FALSE),1))</f>
        <v/>
      </c>
      <c r="Y134" s="20" t="str">
        <f>IF(COUNTA(S134:U134)&lt;&gt;2,"",ROUND(VLOOKUP(S134,食材リスト!$A$6:$H$505,6,FALSE)*U134/VLOOKUP(S134,食材リスト!$A$6:$H$505,2,FALSE),1))</f>
        <v/>
      </c>
      <c r="Z134" s="25" t="str">
        <f>IF(COUNTA(S134:U134)&lt;&gt;2,"",ROUND(VLOOKUP(S134,食材リスト!$A$6:$H$505,7,FALSE)*U134/VLOOKUP(S134,食材リスト!$A$6:$H$505,2,FALSE),0))</f>
        <v/>
      </c>
    </row>
    <row r="135" spans="1:26">
      <c r="A135" s="154"/>
      <c r="B135" s="155"/>
      <c r="C135" s="34"/>
      <c r="D135" s="12" t="str">
        <f>IF(A135="","",VLOOKUP(A135,食材リスト!$A$6:$H$505,3,FALSE))</f>
        <v/>
      </c>
      <c r="E135" s="19" t="str">
        <f>IF(COUNTA(A135:C135)&lt;&gt;2,"",ROUND(VLOOKUP(A135,食材リスト!$A$6:$H$505,4,FALSE)*C135/VLOOKUP(A135,食材リスト!$A$6:$H$505,2,FALSE),1))</f>
        <v/>
      </c>
      <c r="F135" s="30" t="str">
        <f>IF(COUNTA(A135:C135)&lt;&gt;2,"",ROUND(VLOOKUP(A135,食材リスト!$A$6:$H$505,5,FALSE)*C135/VLOOKUP(A135,食材リスト!$A$6:$H$505,2,FALSE),1))</f>
        <v/>
      </c>
      <c r="G135" s="20" t="str">
        <f>IF(COUNTA(A135:C135)&lt;&gt;2,"",ROUND(VLOOKUP(A135,食材リスト!$A$6:$H$505,6,FALSE)*C135/VLOOKUP(A135,食材リスト!$A$6:$H$505,2,FALSE),1))</f>
        <v/>
      </c>
      <c r="H135" s="25" t="str">
        <f>IF(COUNTA(A135:C135)&lt;&gt;2,"",ROUND(VLOOKUP(A135,食材リスト!$A$6:$H$505,7,FALSE)*C135/VLOOKUP(A135,食材リスト!$A$6:$H$505,2,FALSE),0))</f>
        <v/>
      </c>
      <c r="J135" s="154"/>
      <c r="K135" s="155"/>
      <c r="L135" s="34"/>
      <c r="M135" s="12" t="str">
        <f>IF(J135="","",VLOOKUP(J135,食材リスト!$A$6:$H$505,3,FALSE))</f>
        <v/>
      </c>
      <c r="N135" s="19" t="str">
        <f>IF(COUNTA(J135:L135)&lt;&gt;2,"",ROUND(VLOOKUP(J135,食材リスト!$A$6:$H$505,4,FALSE)*L135/VLOOKUP(J135,食材リスト!$A$6:$H$505,2,FALSE),1))</f>
        <v/>
      </c>
      <c r="O135" s="30" t="str">
        <f>IF(COUNTA(J135:L135)&lt;&gt;2,"",ROUND(VLOOKUP(J135,食材リスト!$A$6:$H$505,5,FALSE)*L135/VLOOKUP(J135,食材リスト!$A$6:$H$505,2,FALSE),1))</f>
        <v/>
      </c>
      <c r="P135" s="20" t="str">
        <f>IF(COUNTA(J135:L135)&lt;&gt;2,"",ROUND(VLOOKUP(J135,食材リスト!$A$6:$H$505,6,FALSE)*L135/VLOOKUP(J135,食材リスト!$A$6:$H$505,2,FALSE),1))</f>
        <v/>
      </c>
      <c r="Q135" s="25" t="str">
        <f>IF(COUNTA(J135:L135)&lt;&gt;2,"",ROUND(VLOOKUP(J135,食材リスト!$A$6:$H$505,7,FALSE)*L135/VLOOKUP(J135,食材リスト!$A$6:$H$505,2,FALSE),0))</f>
        <v/>
      </c>
      <c r="S135" s="154"/>
      <c r="T135" s="155"/>
      <c r="U135" s="34"/>
      <c r="V135" s="12" t="str">
        <f>IF(S135="","",VLOOKUP(S135,食材リスト!$A$6:$H$505,3,FALSE))</f>
        <v/>
      </c>
      <c r="W135" s="19" t="str">
        <f>IF(COUNTA(S135:U135)&lt;&gt;2,"",ROUND(VLOOKUP(S135,食材リスト!$A$6:$H$505,4,FALSE)*U135/VLOOKUP(S135,食材リスト!$A$6:$H$505,2,FALSE),1))</f>
        <v/>
      </c>
      <c r="X135" s="30" t="str">
        <f>IF(COUNTA(S135:U135)&lt;&gt;2,"",ROUND(VLOOKUP(S135,食材リスト!$A$6:$H$505,5,FALSE)*U135/VLOOKUP(S135,食材リスト!$A$6:$H$505,2,FALSE),1))</f>
        <v/>
      </c>
      <c r="Y135" s="20" t="str">
        <f>IF(COUNTA(S135:U135)&lt;&gt;2,"",ROUND(VLOOKUP(S135,食材リスト!$A$6:$H$505,6,FALSE)*U135/VLOOKUP(S135,食材リスト!$A$6:$H$505,2,FALSE),1))</f>
        <v/>
      </c>
      <c r="Z135" s="25" t="str">
        <f>IF(COUNTA(S135:U135)&lt;&gt;2,"",ROUND(VLOOKUP(S135,食材リスト!$A$6:$H$505,7,FALSE)*U135/VLOOKUP(S135,食材リスト!$A$6:$H$505,2,FALSE),0))</f>
        <v/>
      </c>
    </row>
    <row r="136" spans="1:26">
      <c r="A136" s="154"/>
      <c r="B136" s="155"/>
      <c r="C136" s="34"/>
      <c r="D136" s="12" t="str">
        <f>IF(A136="","",VLOOKUP(A136,食材リスト!$A$6:$H$505,3,FALSE))</f>
        <v/>
      </c>
      <c r="E136" s="19" t="str">
        <f>IF(COUNTA(A136:C136)&lt;&gt;2,"",ROUND(VLOOKUP(A136,食材リスト!$A$6:$H$505,4,FALSE)*C136/VLOOKUP(A136,食材リスト!$A$6:$H$505,2,FALSE),1))</f>
        <v/>
      </c>
      <c r="F136" s="30" t="str">
        <f>IF(COUNTA(A136:C136)&lt;&gt;2,"",ROUND(VLOOKUP(A136,食材リスト!$A$6:$H$505,5,FALSE)*C136/VLOOKUP(A136,食材リスト!$A$6:$H$505,2,FALSE),1))</f>
        <v/>
      </c>
      <c r="G136" s="20" t="str">
        <f>IF(COUNTA(A136:C136)&lt;&gt;2,"",ROUND(VLOOKUP(A136,食材リスト!$A$6:$H$505,6,FALSE)*C136/VLOOKUP(A136,食材リスト!$A$6:$H$505,2,FALSE),1))</f>
        <v/>
      </c>
      <c r="H136" s="25" t="str">
        <f>IF(COUNTA(A136:C136)&lt;&gt;2,"",ROUND(VLOOKUP(A136,食材リスト!$A$6:$H$505,7,FALSE)*C136/VLOOKUP(A136,食材リスト!$A$6:$H$505,2,FALSE),0))</f>
        <v/>
      </c>
      <c r="J136" s="154"/>
      <c r="K136" s="155"/>
      <c r="L136" s="34"/>
      <c r="M136" s="12" t="str">
        <f>IF(J136="","",VLOOKUP(J136,食材リスト!$A$6:$H$505,3,FALSE))</f>
        <v/>
      </c>
      <c r="N136" s="19" t="str">
        <f>IF(COUNTA(J136:L136)&lt;&gt;2,"",ROUND(VLOOKUP(J136,食材リスト!$A$6:$H$505,4,FALSE)*L136/VLOOKUP(J136,食材リスト!$A$6:$H$505,2,FALSE),1))</f>
        <v/>
      </c>
      <c r="O136" s="30" t="str">
        <f>IF(COUNTA(J136:L136)&lt;&gt;2,"",ROUND(VLOOKUP(J136,食材リスト!$A$6:$H$505,5,FALSE)*L136/VLOOKUP(J136,食材リスト!$A$6:$H$505,2,FALSE),1))</f>
        <v/>
      </c>
      <c r="P136" s="20" t="str">
        <f>IF(COUNTA(J136:L136)&lt;&gt;2,"",ROUND(VLOOKUP(J136,食材リスト!$A$6:$H$505,6,FALSE)*L136/VLOOKUP(J136,食材リスト!$A$6:$H$505,2,FALSE),1))</f>
        <v/>
      </c>
      <c r="Q136" s="25" t="str">
        <f>IF(COUNTA(J136:L136)&lt;&gt;2,"",ROUND(VLOOKUP(J136,食材リスト!$A$6:$H$505,7,FALSE)*L136/VLOOKUP(J136,食材リスト!$A$6:$H$505,2,FALSE),0))</f>
        <v/>
      </c>
      <c r="S136" s="154"/>
      <c r="T136" s="155"/>
      <c r="U136" s="34"/>
      <c r="V136" s="12" t="str">
        <f>IF(S136="","",VLOOKUP(S136,食材リスト!$A$6:$H$505,3,FALSE))</f>
        <v/>
      </c>
      <c r="W136" s="19" t="str">
        <f>IF(COUNTA(S136:U136)&lt;&gt;2,"",ROUND(VLOOKUP(S136,食材リスト!$A$6:$H$505,4,FALSE)*U136/VLOOKUP(S136,食材リスト!$A$6:$H$505,2,FALSE),1))</f>
        <v/>
      </c>
      <c r="X136" s="30" t="str">
        <f>IF(COUNTA(S136:U136)&lt;&gt;2,"",ROUND(VLOOKUP(S136,食材リスト!$A$6:$H$505,5,FALSE)*U136/VLOOKUP(S136,食材リスト!$A$6:$H$505,2,FALSE),1))</f>
        <v/>
      </c>
      <c r="Y136" s="20" t="str">
        <f>IF(COUNTA(S136:U136)&lt;&gt;2,"",ROUND(VLOOKUP(S136,食材リスト!$A$6:$H$505,6,FALSE)*U136/VLOOKUP(S136,食材リスト!$A$6:$H$505,2,FALSE),1))</f>
        <v/>
      </c>
      <c r="Z136" s="25" t="str">
        <f>IF(COUNTA(S136:U136)&lt;&gt;2,"",ROUND(VLOOKUP(S136,食材リスト!$A$6:$H$505,7,FALSE)*U136/VLOOKUP(S136,食材リスト!$A$6:$H$505,2,FALSE),0))</f>
        <v/>
      </c>
    </row>
    <row r="137" spans="1:26">
      <c r="A137" s="154"/>
      <c r="B137" s="155"/>
      <c r="C137" s="34"/>
      <c r="D137" s="12" t="str">
        <f>IF(A137="","",VLOOKUP(A137,食材リスト!$A$6:$H$505,3,FALSE))</f>
        <v/>
      </c>
      <c r="E137" s="19" t="str">
        <f>IF(COUNTA(A137:C137)&lt;&gt;2,"",ROUND(VLOOKUP(A137,食材リスト!$A$6:$H$505,4,FALSE)*C137/VLOOKUP(A137,食材リスト!$A$6:$H$505,2,FALSE),1))</f>
        <v/>
      </c>
      <c r="F137" s="30" t="str">
        <f>IF(COUNTA(A137:C137)&lt;&gt;2,"",ROUND(VLOOKUP(A137,食材リスト!$A$6:$H$505,5,FALSE)*C137/VLOOKUP(A137,食材リスト!$A$6:$H$505,2,FALSE),1))</f>
        <v/>
      </c>
      <c r="G137" s="20" t="str">
        <f>IF(COUNTA(A137:C137)&lt;&gt;2,"",ROUND(VLOOKUP(A137,食材リスト!$A$6:$H$505,6,FALSE)*C137/VLOOKUP(A137,食材リスト!$A$6:$H$505,2,FALSE),1))</f>
        <v/>
      </c>
      <c r="H137" s="25" t="str">
        <f>IF(COUNTA(A137:C137)&lt;&gt;2,"",ROUND(VLOOKUP(A137,食材リスト!$A$6:$H$505,7,FALSE)*C137/VLOOKUP(A137,食材リスト!$A$6:$H$505,2,FALSE),0))</f>
        <v/>
      </c>
      <c r="J137" s="154"/>
      <c r="K137" s="155"/>
      <c r="L137" s="34"/>
      <c r="M137" s="12" t="str">
        <f>IF(J137="","",VLOOKUP(J137,食材リスト!$A$6:$H$505,3,FALSE))</f>
        <v/>
      </c>
      <c r="N137" s="19" t="str">
        <f>IF(COUNTA(J137:L137)&lt;&gt;2,"",ROUND(VLOOKUP(J137,食材リスト!$A$6:$H$505,4,FALSE)*L137/VLOOKUP(J137,食材リスト!$A$6:$H$505,2,FALSE),1))</f>
        <v/>
      </c>
      <c r="O137" s="30" t="str">
        <f>IF(COUNTA(J137:L137)&lt;&gt;2,"",ROUND(VLOOKUP(J137,食材リスト!$A$6:$H$505,5,FALSE)*L137/VLOOKUP(J137,食材リスト!$A$6:$H$505,2,FALSE),1))</f>
        <v/>
      </c>
      <c r="P137" s="20" t="str">
        <f>IF(COUNTA(J137:L137)&lt;&gt;2,"",ROUND(VLOOKUP(J137,食材リスト!$A$6:$H$505,6,FALSE)*L137/VLOOKUP(J137,食材リスト!$A$6:$H$505,2,FALSE),1))</f>
        <v/>
      </c>
      <c r="Q137" s="25" t="str">
        <f>IF(COUNTA(J137:L137)&lt;&gt;2,"",ROUND(VLOOKUP(J137,食材リスト!$A$6:$H$505,7,FALSE)*L137/VLOOKUP(J137,食材リスト!$A$6:$H$505,2,FALSE),0))</f>
        <v/>
      </c>
      <c r="S137" s="154"/>
      <c r="T137" s="155"/>
      <c r="U137" s="34"/>
      <c r="V137" s="12" t="str">
        <f>IF(S137="","",VLOOKUP(S137,食材リスト!$A$6:$H$505,3,FALSE))</f>
        <v/>
      </c>
      <c r="W137" s="19" t="str">
        <f>IF(COUNTA(S137:U137)&lt;&gt;2,"",ROUND(VLOOKUP(S137,食材リスト!$A$6:$H$505,4,FALSE)*U137/VLOOKUP(S137,食材リスト!$A$6:$H$505,2,FALSE),1))</f>
        <v/>
      </c>
      <c r="X137" s="30" t="str">
        <f>IF(COUNTA(S137:U137)&lt;&gt;2,"",ROUND(VLOOKUP(S137,食材リスト!$A$6:$H$505,5,FALSE)*U137/VLOOKUP(S137,食材リスト!$A$6:$H$505,2,FALSE),1))</f>
        <v/>
      </c>
      <c r="Y137" s="20" t="str">
        <f>IF(COUNTA(S137:U137)&lt;&gt;2,"",ROUND(VLOOKUP(S137,食材リスト!$A$6:$H$505,6,FALSE)*U137/VLOOKUP(S137,食材リスト!$A$6:$H$505,2,FALSE),1))</f>
        <v/>
      </c>
      <c r="Z137" s="25" t="str">
        <f>IF(COUNTA(S137:U137)&lt;&gt;2,"",ROUND(VLOOKUP(S137,食材リスト!$A$6:$H$505,7,FALSE)*U137/VLOOKUP(S137,食材リスト!$A$6:$H$505,2,FALSE),0))</f>
        <v/>
      </c>
    </row>
    <row r="138" spans="1:26">
      <c r="A138" s="154"/>
      <c r="B138" s="155"/>
      <c r="C138" s="34"/>
      <c r="D138" s="12" t="str">
        <f>IF(A138="","",VLOOKUP(A138,食材リスト!$A$6:$H$505,3,FALSE))</f>
        <v/>
      </c>
      <c r="E138" s="19" t="str">
        <f>IF(COUNTA(A138:C138)&lt;&gt;2,"",ROUND(VLOOKUP(A138,食材リスト!$A$6:$H$505,4,FALSE)*C138/VLOOKUP(A138,食材リスト!$A$6:$H$505,2,FALSE),1))</f>
        <v/>
      </c>
      <c r="F138" s="30" t="str">
        <f>IF(COUNTA(A138:C138)&lt;&gt;2,"",ROUND(VLOOKUP(A138,食材リスト!$A$6:$H$505,5,FALSE)*C138/VLOOKUP(A138,食材リスト!$A$6:$H$505,2,FALSE),1))</f>
        <v/>
      </c>
      <c r="G138" s="20" t="str">
        <f>IF(COUNTA(A138:C138)&lt;&gt;2,"",ROUND(VLOOKUP(A138,食材リスト!$A$6:$H$505,6,FALSE)*C138/VLOOKUP(A138,食材リスト!$A$6:$H$505,2,FALSE),1))</f>
        <v/>
      </c>
      <c r="H138" s="25" t="str">
        <f>IF(COUNTA(A138:C138)&lt;&gt;2,"",ROUND(VLOOKUP(A138,食材リスト!$A$6:$H$505,7,FALSE)*C138/VLOOKUP(A138,食材リスト!$A$6:$H$505,2,FALSE),0))</f>
        <v/>
      </c>
      <c r="J138" s="154"/>
      <c r="K138" s="155"/>
      <c r="L138" s="34"/>
      <c r="M138" s="12" t="str">
        <f>IF(J138="","",VLOOKUP(J138,食材リスト!$A$6:$H$505,3,FALSE))</f>
        <v/>
      </c>
      <c r="N138" s="19" t="str">
        <f>IF(COUNTA(J138:L138)&lt;&gt;2,"",ROUND(VLOOKUP(J138,食材リスト!$A$6:$H$505,4,FALSE)*L138/VLOOKUP(J138,食材リスト!$A$6:$H$505,2,FALSE),1))</f>
        <v/>
      </c>
      <c r="O138" s="30" t="str">
        <f>IF(COUNTA(J138:L138)&lt;&gt;2,"",ROUND(VLOOKUP(J138,食材リスト!$A$6:$H$505,5,FALSE)*L138/VLOOKUP(J138,食材リスト!$A$6:$H$505,2,FALSE),1))</f>
        <v/>
      </c>
      <c r="P138" s="20" t="str">
        <f>IF(COUNTA(J138:L138)&lt;&gt;2,"",ROUND(VLOOKUP(J138,食材リスト!$A$6:$H$505,6,FALSE)*L138/VLOOKUP(J138,食材リスト!$A$6:$H$505,2,FALSE),1))</f>
        <v/>
      </c>
      <c r="Q138" s="25" t="str">
        <f>IF(COUNTA(J138:L138)&lt;&gt;2,"",ROUND(VLOOKUP(J138,食材リスト!$A$6:$H$505,7,FALSE)*L138/VLOOKUP(J138,食材リスト!$A$6:$H$505,2,FALSE),0))</f>
        <v/>
      </c>
      <c r="S138" s="154"/>
      <c r="T138" s="155"/>
      <c r="U138" s="34"/>
      <c r="V138" s="12" t="str">
        <f>IF(S138="","",VLOOKUP(S138,食材リスト!$A$6:$H$505,3,FALSE))</f>
        <v/>
      </c>
      <c r="W138" s="19" t="str">
        <f>IF(COUNTA(S138:U138)&lt;&gt;2,"",ROUND(VLOOKUP(S138,食材リスト!$A$6:$H$505,4,FALSE)*U138/VLOOKUP(S138,食材リスト!$A$6:$H$505,2,FALSE),1))</f>
        <v/>
      </c>
      <c r="X138" s="30" t="str">
        <f>IF(COUNTA(S138:U138)&lt;&gt;2,"",ROUND(VLOOKUP(S138,食材リスト!$A$6:$H$505,5,FALSE)*U138/VLOOKUP(S138,食材リスト!$A$6:$H$505,2,FALSE),1))</f>
        <v/>
      </c>
      <c r="Y138" s="20" t="str">
        <f>IF(COUNTA(S138:U138)&lt;&gt;2,"",ROUND(VLOOKUP(S138,食材リスト!$A$6:$H$505,6,FALSE)*U138/VLOOKUP(S138,食材リスト!$A$6:$H$505,2,FALSE),1))</f>
        <v/>
      </c>
      <c r="Z138" s="25" t="str">
        <f>IF(COUNTA(S138:U138)&lt;&gt;2,"",ROUND(VLOOKUP(S138,食材リスト!$A$6:$H$505,7,FALSE)*U138/VLOOKUP(S138,食材リスト!$A$6:$H$505,2,FALSE),0))</f>
        <v/>
      </c>
    </row>
    <row r="139" spans="1:26">
      <c r="A139" s="154"/>
      <c r="B139" s="155"/>
      <c r="C139" s="34"/>
      <c r="D139" s="12" t="str">
        <f>IF(A139="","",VLOOKUP(A139,食材リスト!$A$6:$H$505,3,FALSE))</f>
        <v/>
      </c>
      <c r="E139" s="19" t="str">
        <f>IF(COUNTA(A139:C139)&lt;&gt;2,"",ROUND(VLOOKUP(A139,食材リスト!$A$6:$H$505,4,FALSE)*C139/VLOOKUP(A139,食材リスト!$A$6:$H$505,2,FALSE),1))</f>
        <v/>
      </c>
      <c r="F139" s="30" t="str">
        <f>IF(COUNTA(A139:C139)&lt;&gt;2,"",ROUND(VLOOKUP(A139,食材リスト!$A$6:$H$505,5,FALSE)*C139/VLOOKUP(A139,食材リスト!$A$6:$H$505,2,FALSE),1))</f>
        <v/>
      </c>
      <c r="G139" s="20" t="str">
        <f>IF(COUNTA(A139:C139)&lt;&gt;2,"",ROUND(VLOOKUP(A139,食材リスト!$A$6:$H$505,6,FALSE)*C139/VLOOKUP(A139,食材リスト!$A$6:$H$505,2,FALSE),1))</f>
        <v/>
      </c>
      <c r="H139" s="25" t="str">
        <f>IF(COUNTA(A139:C139)&lt;&gt;2,"",ROUND(VLOOKUP(A139,食材リスト!$A$6:$H$505,7,FALSE)*C139/VLOOKUP(A139,食材リスト!$A$6:$H$505,2,FALSE),0))</f>
        <v/>
      </c>
      <c r="J139" s="154"/>
      <c r="K139" s="155"/>
      <c r="L139" s="34"/>
      <c r="M139" s="12" t="str">
        <f>IF(J139="","",VLOOKUP(J139,食材リスト!$A$6:$H$505,3,FALSE))</f>
        <v/>
      </c>
      <c r="N139" s="19" t="str">
        <f>IF(COUNTA(J139:L139)&lt;&gt;2,"",ROUND(VLOOKUP(J139,食材リスト!$A$6:$H$505,4,FALSE)*L139/VLOOKUP(J139,食材リスト!$A$6:$H$505,2,FALSE),1))</f>
        <v/>
      </c>
      <c r="O139" s="30" t="str">
        <f>IF(COUNTA(J139:L139)&lt;&gt;2,"",ROUND(VLOOKUP(J139,食材リスト!$A$6:$H$505,5,FALSE)*L139/VLOOKUP(J139,食材リスト!$A$6:$H$505,2,FALSE),1))</f>
        <v/>
      </c>
      <c r="P139" s="20" t="str">
        <f>IF(COUNTA(J139:L139)&lt;&gt;2,"",ROUND(VLOOKUP(J139,食材リスト!$A$6:$H$505,6,FALSE)*L139/VLOOKUP(J139,食材リスト!$A$6:$H$505,2,FALSE),1))</f>
        <v/>
      </c>
      <c r="Q139" s="25" t="str">
        <f>IF(COUNTA(J139:L139)&lt;&gt;2,"",ROUND(VLOOKUP(J139,食材リスト!$A$6:$H$505,7,FALSE)*L139/VLOOKUP(J139,食材リスト!$A$6:$H$505,2,FALSE),0))</f>
        <v/>
      </c>
      <c r="S139" s="154"/>
      <c r="T139" s="155"/>
      <c r="U139" s="34"/>
      <c r="V139" s="12" t="str">
        <f>IF(S139="","",VLOOKUP(S139,食材リスト!$A$6:$H$505,3,FALSE))</f>
        <v/>
      </c>
      <c r="W139" s="19" t="str">
        <f>IF(COUNTA(S139:U139)&lt;&gt;2,"",ROUND(VLOOKUP(S139,食材リスト!$A$6:$H$505,4,FALSE)*U139/VLOOKUP(S139,食材リスト!$A$6:$H$505,2,FALSE),1))</f>
        <v/>
      </c>
      <c r="X139" s="30" t="str">
        <f>IF(COUNTA(S139:U139)&lt;&gt;2,"",ROUND(VLOOKUP(S139,食材リスト!$A$6:$H$505,5,FALSE)*U139/VLOOKUP(S139,食材リスト!$A$6:$H$505,2,FALSE),1))</f>
        <v/>
      </c>
      <c r="Y139" s="20" t="str">
        <f>IF(COUNTA(S139:U139)&lt;&gt;2,"",ROUND(VLOOKUP(S139,食材リスト!$A$6:$H$505,6,FALSE)*U139/VLOOKUP(S139,食材リスト!$A$6:$H$505,2,FALSE),1))</f>
        <v/>
      </c>
      <c r="Z139" s="25" t="str">
        <f>IF(COUNTA(S139:U139)&lt;&gt;2,"",ROUND(VLOOKUP(S139,食材リスト!$A$6:$H$505,7,FALSE)*U139/VLOOKUP(S139,食材リスト!$A$6:$H$505,2,FALSE),0))</f>
        <v/>
      </c>
    </row>
    <row r="140" spans="1:26">
      <c r="A140" s="154"/>
      <c r="B140" s="155"/>
      <c r="C140" s="34"/>
      <c r="D140" s="12" t="str">
        <f>IF(A140="","",VLOOKUP(A140,食材リスト!$A$6:$H$505,3,FALSE))</f>
        <v/>
      </c>
      <c r="E140" s="19" t="str">
        <f>IF(COUNTA(A140:C140)&lt;&gt;2,"",ROUND(VLOOKUP(A140,食材リスト!$A$6:$H$505,4,FALSE)*C140/VLOOKUP(A140,食材リスト!$A$6:$H$505,2,FALSE),1))</f>
        <v/>
      </c>
      <c r="F140" s="30" t="str">
        <f>IF(COUNTA(A140:C140)&lt;&gt;2,"",ROUND(VLOOKUP(A140,食材リスト!$A$6:$H$505,5,FALSE)*C140/VLOOKUP(A140,食材リスト!$A$6:$H$505,2,FALSE),1))</f>
        <v/>
      </c>
      <c r="G140" s="20" t="str">
        <f>IF(COUNTA(A140:C140)&lt;&gt;2,"",ROUND(VLOOKUP(A140,食材リスト!$A$6:$H$505,6,FALSE)*C140/VLOOKUP(A140,食材リスト!$A$6:$H$505,2,FALSE),1))</f>
        <v/>
      </c>
      <c r="H140" s="25" t="str">
        <f>IF(COUNTA(A140:C140)&lt;&gt;2,"",ROUND(VLOOKUP(A140,食材リスト!$A$6:$H$505,7,FALSE)*C140/VLOOKUP(A140,食材リスト!$A$6:$H$505,2,FALSE),0))</f>
        <v/>
      </c>
      <c r="J140" s="154"/>
      <c r="K140" s="155"/>
      <c r="L140" s="34"/>
      <c r="M140" s="12" t="str">
        <f>IF(J140="","",VLOOKUP(J140,食材リスト!$A$6:$H$505,3,FALSE))</f>
        <v/>
      </c>
      <c r="N140" s="19" t="str">
        <f>IF(COUNTA(J140:L140)&lt;&gt;2,"",ROUND(VLOOKUP(J140,食材リスト!$A$6:$H$505,4,FALSE)*L140/VLOOKUP(J140,食材リスト!$A$6:$H$505,2,FALSE),1))</f>
        <v/>
      </c>
      <c r="O140" s="30" t="str">
        <f>IF(COUNTA(J140:L140)&lt;&gt;2,"",ROUND(VLOOKUP(J140,食材リスト!$A$6:$H$505,5,FALSE)*L140/VLOOKUP(J140,食材リスト!$A$6:$H$505,2,FALSE),1))</f>
        <v/>
      </c>
      <c r="P140" s="20" t="str">
        <f>IF(COUNTA(J140:L140)&lt;&gt;2,"",ROUND(VLOOKUP(J140,食材リスト!$A$6:$H$505,6,FALSE)*L140/VLOOKUP(J140,食材リスト!$A$6:$H$505,2,FALSE),1))</f>
        <v/>
      </c>
      <c r="Q140" s="25" t="str">
        <f>IF(COUNTA(J140:L140)&lt;&gt;2,"",ROUND(VLOOKUP(J140,食材リスト!$A$6:$H$505,7,FALSE)*L140/VLOOKUP(J140,食材リスト!$A$6:$H$505,2,FALSE),0))</f>
        <v/>
      </c>
      <c r="S140" s="154"/>
      <c r="T140" s="155"/>
      <c r="U140" s="34"/>
      <c r="V140" s="12" t="str">
        <f>IF(S140="","",VLOOKUP(S140,食材リスト!$A$6:$H$505,3,FALSE))</f>
        <v/>
      </c>
      <c r="W140" s="19" t="str">
        <f>IF(COUNTA(S140:U140)&lt;&gt;2,"",ROUND(VLOOKUP(S140,食材リスト!$A$6:$H$505,4,FALSE)*U140/VLOOKUP(S140,食材リスト!$A$6:$H$505,2,FALSE),1))</f>
        <v/>
      </c>
      <c r="X140" s="30" t="str">
        <f>IF(COUNTA(S140:U140)&lt;&gt;2,"",ROUND(VLOOKUP(S140,食材リスト!$A$6:$H$505,5,FALSE)*U140/VLOOKUP(S140,食材リスト!$A$6:$H$505,2,FALSE),1))</f>
        <v/>
      </c>
      <c r="Y140" s="20" t="str">
        <f>IF(COUNTA(S140:U140)&lt;&gt;2,"",ROUND(VLOOKUP(S140,食材リスト!$A$6:$H$505,6,FALSE)*U140/VLOOKUP(S140,食材リスト!$A$6:$H$505,2,FALSE),1))</f>
        <v/>
      </c>
      <c r="Z140" s="25" t="str">
        <f>IF(COUNTA(S140:U140)&lt;&gt;2,"",ROUND(VLOOKUP(S140,食材リスト!$A$6:$H$505,7,FALSE)*U140/VLOOKUP(S140,食材リスト!$A$6:$H$505,2,FALSE),0))</f>
        <v/>
      </c>
    </row>
    <row r="141" spans="1:26">
      <c r="A141" s="154"/>
      <c r="B141" s="155"/>
      <c r="C141" s="34"/>
      <c r="D141" s="12" t="str">
        <f>IF(A141="","",VLOOKUP(A141,食材リスト!$A$6:$H$505,3,FALSE))</f>
        <v/>
      </c>
      <c r="E141" s="19" t="str">
        <f>IF(COUNTA(A141:C141)&lt;&gt;2,"",ROUND(VLOOKUP(A141,食材リスト!$A$6:$H$505,4,FALSE)*C141/VLOOKUP(A141,食材リスト!$A$6:$H$505,2,FALSE),1))</f>
        <v/>
      </c>
      <c r="F141" s="30" t="str">
        <f>IF(COUNTA(A141:C141)&lt;&gt;2,"",ROUND(VLOOKUP(A141,食材リスト!$A$6:$H$505,5,FALSE)*C141/VLOOKUP(A141,食材リスト!$A$6:$H$505,2,FALSE),1))</f>
        <v/>
      </c>
      <c r="G141" s="20" t="str">
        <f>IF(COUNTA(A141:C141)&lt;&gt;2,"",ROUND(VLOOKUP(A141,食材リスト!$A$6:$H$505,6,FALSE)*C141/VLOOKUP(A141,食材リスト!$A$6:$H$505,2,FALSE),1))</f>
        <v/>
      </c>
      <c r="H141" s="25" t="str">
        <f>IF(COUNTA(A141:C141)&lt;&gt;2,"",ROUND(VLOOKUP(A141,食材リスト!$A$6:$H$505,7,FALSE)*C141/VLOOKUP(A141,食材リスト!$A$6:$H$505,2,FALSE),0))</f>
        <v/>
      </c>
      <c r="J141" s="154"/>
      <c r="K141" s="155"/>
      <c r="L141" s="34"/>
      <c r="M141" s="12" t="str">
        <f>IF(J141="","",VLOOKUP(J141,食材リスト!$A$6:$H$505,3,FALSE))</f>
        <v/>
      </c>
      <c r="N141" s="19" t="str">
        <f>IF(COUNTA(J141:L141)&lt;&gt;2,"",ROUND(VLOOKUP(J141,食材リスト!$A$6:$H$505,4,FALSE)*L141/VLOOKUP(J141,食材リスト!$A$6:$H$505,2,FALSE),1))</f>
        <v/>
      </c>
      <c r="O141" s="30" t="str">
        <f>IF(COUNTA(J141:L141)&lt;&gt;2,"",ROUND(VLOOKUP(J141,食材リスト!$A$6:$H$505,5,FALSE)*L141/VLOOKUP(J141,食材リスト!$A$6:$H$505,2,FALSE),1))</f>
        <v/>
      </c>
      <c r="P141" s="20" t="str">
        <f>IF(COUNTA(J141:L141)&lt;&gt;2,"",ROUND(VLOOKUP(J141,食材リスト!$A$6:$H$505,6,FALSE)*L141/VLOOKUP(J141,食材リスト!$A$6:$H$505,2,FALSE),1))</f>
        <v/>
      </c>
      <c r="Q141" s="25" t="str">
        <f>IF(COUNTA(J141:L141)&lt;&gt;2,"",ROUND(VLOOKUP(J141,食材リスト!$A$6:$H$505,7,FALSE)*L141/VLOOKUP(J141,食材リスト!$A$6:$H$505,2,FALSE),0))</f>
        <v/>
      </c>
      <c r="S141" s="154"/>
      <c r="T141" s="155"/>
      <c r="U141" s="34"/>
      <c r="V141" s="12" t="str">
        <f>IF(S141="","",VLOOKUP(S141,食材リスト!$A$6:$H$505,3,FALSE))</f>
        <v/>
      </c>
      <c r="W141" s="19" t="str">
        <f>IF(COUNTA(S141:U141)&lt;&gt;2,"",ROUND(VLOOKUP(S141,食材リスト!$A$6:$H$505,4,FALSE)*U141/VLOOKUP(S141,食材リスト!$A$6:$H$505,2,FALSE),1))</f>
        <v/>
      </c>
      <c r="X141" s="30" t="str">
        <f>IF(COUNTA(S141:U141)&lt;&gt;2,"",ROUND(VLOOKUP(S141,食材リスト!$A$6:$H$505,5,FALSE)*U141/VLOOKUP(S141,食材リスト!$A$6:$H$505,2,FALSE),1))</f>
        <v/>
      </c>
      <c r="Y141" s="20" t="str">
        <f>IF(COUNTA(S141:U141)&lt;&gt;2,"",ROUND(VLOOKUP(S141,食材リスト!$A$6:$H$505,6,FALSE)*U141/VLOOKUP(S141,食材リスト!$A$6:$H$505,2,FALSE),1))</f>
        <v/>
      </c>
      <c r="Z141" s="25" t="str">
        <f>IF(COUNTA(S141:U141)&lt;&gt;2,"",ROUND(VLOOKUP(S141,食材リスト!$A$6:$H$505,7,FALSE)*U141/VLOOKUP(S141,食材リスト!$A$6:$H$505,2,FALSE),0))</f>
        <v/>
      </c>
    </row>
    <row r="142" spans="1:26">
      <c r="A142" s="154"/>
      <c r="B142" s="155"/>
      <c r="C142" s="34"/>
      <c r="D142" s="12" t="str">
        <f>IF(A142="","",VLOOKUP(A142,食材リスト!$A$6:$H$505,3,FALSE))</f>
        <v/>
      </c>
      <c r="E142" s="19" t="str">
        <f>IF(COUNTA(A142:C142)&lt;&gt;2,"",ROUND(VLOOKUP(A142,食材リスト!$A$6:$H$505,4,FALSE)*C142/VLOOKUP(A142,食材リスト!$A$6:$H$505,2,FALSE),1))</f>
        <v/>
      </c>
      <c r="F142" s="30" t="str">
        <f>IF(COUNTA(A142:C142)&lt;&gt;2,"",ROUND(VLOOKUP(A142,食材リスト!$A$6:$H$505,5,FALSE)*C142/VLOOKUP(A142,食材リスト!$A$6:$H$505,2,FALSE),1))</f>
        <v/>
      </c>
      <c r="G142" s="20" t="str">
        <f>IF(COUNTA(A142:C142)&lt;&gt;2,"",ROUND(VLOOKUP(A142,食材リスト!$A$6:$H$505,6,FALSE)*C142/VLOOKUP(A142,食材リスト!$A$6:$H$505,2,FALSE),1))</f>
        <v/>
      </c>
      <c r="H142" s="25" t="str">
        <f>IF(COUNTA(A142:C142)&lt;&gt;2,"",ROUND(VLOOKUP(A142,食材リスト!$A$6:$H$505,7,FALSE)*C142/VLOOKUP(A142,食材リスト!$A$6:$H$505,2,FALSE),0))</f>
        <v/>
      </c>
      <c r="J142" s="154"/>
      <c r="K142" s="155"/>
      <c r="L142" s="34"/>
      <c r="M142" s="12" t="str">
        <f>IF(J142="","",VLOOKUP(J142,食材リスト!$A$6:$H$505,3,FALSE))</f>
        <v/>
      </c>
      <c r="N142" s="19" t="str">
        <f>IF(COUNTA(J142:L142)&lt;&gt;2,"",ROUND(VLOOKUP(J142,食材リスト!$A$6:$H$505,4,FALSE)*L142/VLOOKUP(J142,食材リスト!$A$6:$H$505,2,FALSE),1))</f>
        <v/>
      </c>
      <c r="O142" s="30" t="str">
        <f>IF(COUNTA(J142:L142)&lt;&gt;2,"",ROUND(VLOOKUP(J142,食材リスト!$A$6:$H$505,5,FALSE)*L142/VLOOKUP(J142,食材リスト!$A$6:$H$505,2,FALSE),1))</f>
        <v/>
      </c>
      <c r="P142" s="20" t="str">
        <f>IF(COUNTA(J142:L142)&lt;&gt;2,"",ROUND(VLOOKUP(J142,食材リスト!$A$6:$H$505,6,FALSE)*L142/VLOOKUP(J142,食材リスト!$A$6:$H$505,2,FALSE),1))</f>
        <v/>
      </c>
      <c r="Q142" s="25" t="str">
        <f>IF(COUNTA(J142:L142)&lt;&gt;2,"",ROUND(VLOOKUP(J142,食材リスト!$A$6:$H$505,7,FALSE)*L142/VLOOKUP(J142,食材リスト!$A$6:$H$505,2,FALSE),0))</f>
        <v/>
      </c>
      <c r="S142" s="154"/>
      <c r="T142" s="155"/>
      <c r="U142" s="34"/>
      <c r="V142" s="12" t="str">
        <f>IF(S142="","",VLOOKUP(S142,食材リスト!$A$6:$H$505,3,FALSE))</f>
        <v/>
      </c>
      <c r="W142" s="19" t="str">
        <f>IF(COUNTA(S142:U142)&lt;&gt;2,"",ROUND(VLOOKUP(S142,食材リスト!$A$6:$H$505,4,FALSE)*U142/VLOOKUP(S142,食材リスト!$A$6:$H$505,2,FALSE),1))</f>
        <v/>
      </c>
      <c r="X142" s="30" t="str">
        <f>IF(COUNTA(S142:U142)&lt;&gt;2,"",ROUND(VLOOKUP(S142,食材リスト!$A$6:$H$505,5,FALSE)*U142/VLOOKUP(S142,食材リスト!$A$6:$H$505,2,FALSE),1))</f>
        <v/>
      </c>
      <c r="Y142" s="20" t="str">
        <f>IF(COUNTA(S142:U142)&lt;&gt;2,"",ROUND(VLOOKUP(S142,食材リスト!$A$6:$H$505,6,FALSE)*U142/VLOOKUP(S142,食材リスト!$A$6:$H$505,2,FALSE),1))</f>
        <v/>
      </c>
      <c r="Z142" s="25" t="str">
        <f>IF(COUNTA(S142:U142)&lt;&gt;2,"",ROUND(VLOOKUP(S142,食材リスト!$A$6:$H$505,7,FALSE)*U142/VLOOKUP(S142,食材リスト!$A$6:$H$505,2,FALSE),0))</f>
        <v/>
      </c>
    </row>
    <row r="143" spans="1:26">
      <c r="A143" s="154"/>
      <c r="B143" s="155"/>
      <c r="C143" s="34"/>
      <c r="D143" s="12" t="str">
        <f>IF(A143="","",VLOOKUP(A143,食材リスト!$A$6:$H$505,3,FALSE))</f>
        <v/>
      </c>
      <c r="E143" s="19" t="str">
        <f>IF(COUNTA(A143:C143)&lt;&gt;2,"",ROUND(VLOOKUP(A143,食材リスト!$A$6:$H$505,4,FALSE)*C143/VLOOKUP(A143,食材リスト!$A$6:$H$505,2,FALSE),1))</f>
        <v/>
      </c>
      <c r="F143" s="30" t="str">
        <f>IF(COUNTA(A143:C143)&lt;&gt;2,"",ROUND(VLOOKUP(A143,食材リスト!$A$6:$H$505,5,FALSE)*C143/VLOOKUP(A143,食材リスト!$A$6:$H$505,2,FALSE),1))</f>
        <v/>
      </c>
      <c r="G143" s="20" t="str">
        <f>IF(COUNTA(A143:C143)&lt;&gt;2,"",ROUND(VLOOKUP(A143,食材リスト!$A$6:$H$505,6,FALSE)*C143/VLOOKUP(A143,食材リスト!$A$6:$H$505,2,FALSE),1))</f>
        <v/>
      </c>
      <c r="H143" s="25" t="str">
        <f>IF(COUNTA(A143:C143)&lt;&gt;2,"",ROUND(VLOOKUP(A143,食材リスト!$A$6:$H$505,7,FALSE)*C143/VLOOKUP(A143,食材リスト!$A$6:$H$505,2,FALSE),0))</f>
        <v/>
      </c>
      <c r="J143" s="154"/>
      <c r="K143" s="155"/>
      <c r="L143" s="34"/>
      <c r="M143" s="12" t="str">
        <f>IF(J143="","",VLOOKUP(J143,食材リスト!$A$6:$H$505,3,FALSE))</f>
        <v/>
      </c>
      <c r="N143" s="19" t="str">
        <f>IF(COUNTA(J143:L143)&lt;&gt;2,"",ROUND(VLOOKUP(J143,食材リスト!$A$6:$H$505,4,FALSE)*L143/VLOOKUP(J143,食材リスト!$A$6:$H$505,2,FALSE),1))</f>
        <v/>
      </c>
      <c r="O143" s="30" t="str">
        <f>IF(COUNTA(J143:L143)&lt;&gt;2,"",ROUND(VLOOKUP(J143,食材リスト!$A$6:$H$505,5,FALSE)*L143/VLOOKUP(J143,食材リスト!$A$6:$H$505,2,FALSE),1))</f>
        <v/>
      </c>
      <c r="P143" s="20" t="str">
        <f>IF(COUNTA(J143:L143)&lt;&gt;2,"",ROUND(VLOOKUP(J143,食材リスト!$A$6:$H$505,6,FALSE)*L143/VLOOKUP(J143,食材リスト!$A$6:$H$505,2,FALSE),1))</f>
        <v/>
      </c>
      <c r="Q143" s="25" t="str">
        <f>IF(COUNTA(J143:L143)&lt;&gt;2,"",ROUND(VLOOKUP(J143,食材リスト!$A$6:$H$505,7,FALSE)*L143/VLOOKUP(J143,食材リスト!$A$6:$H$505,2,FALSE),0))</f>
        <v/>
      </c>
      <c r="S143" s="154"/>
      <c r="T143" s="155"/>
      <c r="U143" s="34"/>
      <c r="V143" s="12" t="str">
        <f>IF(S143="","",VLOOKUP(S143,食材リスト!$A$6:$H$505,3,FALSE))</f>
        <v/>
      </c>
      <c r="W143" s="19" t="str">
        <f>IF(COUNTA(S143:U143)&lt;&gt;2,"",ROUND(VLOOKUP(S143,食材リスト!$A$6:$H$505,4,FALSE)*U143/VLOOKUP(S143,食材リスト!$A$6:$H$505,2,FALSE),1))</f>
        <v/>
      </c>
      <c r="X143" s="30" t="str">
        <f>IF(COUNTA(S143:U143)&lt;&gt;2,"",ROUND(VLOOKUP(S143,食材リスト!$A$6:$H$505,5,FALSE)*U143/VLOOKUP(S143,食材リスト!$A$6:$H$505,2,FALSE),1))</f>
        <v/>
      </c>
      <c r="Y143" s="20" t="str">
        <f>IF(COUNTA(S143:U143)&lt;&gt;2,"",ROUND(VLOOKUP(S143,食材リスト!$A$6:$H$505,6,FALSE)*U143/VLOOKUP(S143,食材リスト!$A$6:$H$505,2,FALSE),1))</f>
        <v/>
      </c>
      <c r="Z143" s="25" t="str">
        <f>IF(COUNTA(S143:U143)&lt;&gt;2,"",ROUND(VLOOKUP(S143,食材リスト!$A$6:$H$505,7,FALSE)*U143/VLOOKUP(S143,食材リスト!$A$6:$H$505,2,FALSE),0))</f>
        <v/>
      </c>
    </row>
    <row r="144" spans="1:26">
      <c r="A144" s="154"/>
      <c r="B144" s="155"/>
      <c r="C144" s="34"/>
      <c r="D144" s="12" t="str">
        <f>IF(A144="","",VLOOKUP(A144,食材リスト!$A$6:$H$505,3,FALSE))</f>
        <v/>
      </c>
      <c r="E144" s="19" t="str">
        <f>IF(COUNTA(A144:C144)&lt;&gt;2,"",ROUND(VLOOKUP(A144,食材リスト!$A$6:$H$505,4,FALSE)*C144/VLOOKUP(A144,食材リスト!$A$6:$H$505,2,FALSE),1))</f>
        <v/>
      </c>
      <c r="F144" s="30" t="str">
        <f>IF(COUNTA(A144:C144)&lt;&gt;2,"",ROUND(VLOOKUP(A144,食材リスト!$A$6:$H$505,5,FALSE)*C144/VLOOKUP(A144,食材リスト!$A$6:$H$505,2,FALSE),1))</f>
        <v/>
      </c>
      <c r="G144" s="20" t="str">
        <f>IF(COUNTA(A144:C144)&lt;&gt;2,"",ROUND(VLOOKUP(A144,食材リスト!$A$6:$H$505,6,FALSE)*C144/VLOOKUP(A144,食材リスト!$A$6:$H$505,2,FALSE),1))</f>
        <v/>
      </c>
      <c r="H144" s="25" t="str">
        <f>IF(COUNTA(A144:C144)&lt;&gt;2,"",ROUND(VLOOKUP(A144,食材リスト!$A$6:$H$505,7,FALSE)*C144/VLOOKUP(A144,食材リスト!$A$6:$H$505,2,FALSE),0))</f>
        <v/>
      </c>
      <c r="J144" s="154"/>
      <c r="K144" s="155"/>
      <c r="L144" s="34"/>
      <c r="M144" s="12" t="str">
        <f>IF(J144="","",VLOOKUP(J144,食材リスト!$A$6:$H$505,3,FALSE))</f>
        <v/>
      </c>
      <c r="N144" s="19" t="str">
        <f>IF(COUNTA(J144:L144)&lt;&gt;2,"",ROUND(VLOOKUP(J144,食材リスト!$A$6:$H$505,4,FALSE)*L144/VLOOKUP(J144,食材リスト!$A$6:$H$505,2,FALSE),1))</f>
        <v/>
      </c>
      <c r="O144" s="30" t="str">
        <f>IF(COUNTA(J144:L144)&lt;&gt;2,"",ROUND(VLOOKUP(J144,食材リスト!$A$6:$H$505,5,FALSE)*L144/VLOOKUP(J144,食材リスト!$A$6:$H$505,2,FALSE),1))</f>
        <v/>
      </c>
      <c r="P144" s="20" t="str">
        <f>IF(COUNTA(J144:L144)&lt;&gt;2,"",ROUND(VLOOKUP(J144,食材リスト!$A$6:$H$505,6,FALSE)*L144/VLOOKUP(J144,食材リスト!$A$6:$H$505,2,FALSE),1))</f>
        <v/>
      </c>
      <c r="Q144" s="25" t="str">
        <f>IF(COUNTA(J144:L144)&lt;&gt;2,"",ROUND(VLOOKUP(J144,食材リスト!$A$6:$H$505,7,FALSE)*L144/VLOOKUP(J144,食材リスト!$A$6:$H$505,2,FALSE),0))</f>
        <v/>
      </c>
      <c r="S144" s="154"/>
      <c r="T144" s="155"/>
      <c r="U144" s="34"/>
      <c r="V144" s="12" t="str">
        <f>IF(S144="","",VLOOKUP(S144,食材リスト!$A$6:$H$505,3,FALSE))</f>
        <v/>
      </c>
      <c r="W144" s="19" t="str">
        <f>IF(COUNTA(S144:U144)&lt;&gt;2,"",ROUND(VLOOKUP(S144,食材リスト!$A$6:$H$505,4,FALSE)*U144/VLOOKUP(S144,食材リスト!$A$6:$H$505,2,FALSE),1))</f>
        <v/>
      </c>
      <c r="X144" s="30" t="str">
        <f>IF(COUNTA(S144:U144)&lt;&gt;2,"",ROUND(VLOOKUP(S144,食材リスト!$A$6:$H$505,5,FALSE)*U144/VLOOKUP(S144,食材リスト!$A$6:$H$505,2,FALSE),1))</f>
        <v/>
      </c>
      <c r="Y144" s="20" t="str">
        <f>IF(COUNTA(S144:U144)&lt;&gt;2,"",ROUND(VLOOKUP(S144,食材リスト!$A$6:$H$505,6,FALSE)*U144/VLOOKUP(S144,食材リスト!$A$6:$H$505,2,FALSE),1))</f>
        <v/>
      </c>
      <c r="Z144" s="25" t="str">
        <f>IF(COUNTA(S144:U144)&lt;&gt;2,"",ROUND(VLOOKUP(S144,食材リスト!$A$6:$H$505,7,FALSE)*U144/VLOOKUP(S144,食材リスト!$A$6:$H$505,2,FALSE),0))</f>
        <v/>
      </c>
    </row>
    <row r="145" spans="1:26">
      <c r="A145" s="154"/>
      <c r="B145" s="155"/>
      <c r="C145" s="34"/>
      <c r="D145" s="12" t="str">
        <f>IF(A145="","",VLOOKUP(A145,食材リスト!$A$6:$H$505,3,FALSE))</f>
        <v/>
      </c>
      <c r="E145" s="19" t="str">
        <f>IF(COUNTA(A145:C145)&lt;&gt;2,"",ROUND(VLOOKUP(A145,食材リスト!$A$6:$H$505,4,FALSE)*C145/VLOOKUP(A145,食材リスト!$A$6:$H$505,2,FALSE),1))</f>
        <v/>
      </c>
      <c r="F145" s="30" t="str">
        <f>IF(COUNTA(A145:C145)&lt;&gt;2,"",ROUND(VLOOKUP(A145,食材リスト!$A$6:$H$505,5,FALSE)*C145/VLOOKUP(A145,食材リスト!$A$6:$H$505,2,FALSE),1))</f>
        <v/>
      </c>
      <c r="G145" s="20" t="str">
        <f>IF(COUNTA(A145:C145)&lt;&gt;2,"",ROUND(VLOOKUP(A145,食材リスト!$A$6:$H$505,6,FALSE)*C145/VLOOKUP(A145,食材リスト!$A$6:$H$505,2,FALSE),1))</f>
        <v/>
      </c>
      <c r="H145" s="25" t="str">
        <f>IF(COUNTA(A145:C145)&lt;&gt;2,"",ROUND(VLOOKUP(A145,食材リスト!$A$6:$H$505,7,FALSE)*C145/VLOOKUP(A145,食材リスト!$A$6:$H$505,2,FALSE),0))</f>
        <v/>
      </c>
      <c r="J145" s="154"/>
      <c r="K145" s="155"/>
      <c r="L145" s="34"/>
      <c r="M145" s="12" t="str">
        <f>IF(J145="","",VLOOKUP(J145,食材リスト!$A$6:$H$505,3,FALSE))</f>
        <v/>
      </c>
      <c r="N145" s="19" t="str">
        <f>IF(COUNTA(J145:L145)&lt;&gt;2,"",ROUND(VLOOKUP(J145,食材リスト!$A$6:$H$505,4,FALSE)*L145/VLOOKUP(J145,食材リスト!$A$6:$H$505,2,FALSE),1))</f>
        <v/>
      </c>
      <c r="O145" s="30" t="str">
        <f>IF(COUNTA(J145:L145)&lt;&gt;2,"",ROUND(VLOOKUP(J145,食材リスト!$A$6:$H$505,5,FALSE)*L145/VLOOKUP(J145,食材リスト!$A$6:$H$505,2,FALSE),1))</f>
        <v/>
      </c>
      <c r="P145" s="20" t="str">
        <f>IF(COUNTA(J145:L145)&lt;&gt;2,"",ROUND(VLOOKUP(J145,食材リスト!$A$6:$H$505,6,FALSE)*L145/VLOOKUP(J145,食材リスト!$A$6:$H$505,2,FALSE),1))</f>
        <v/>
      </c>
      <c r="Q145" s="25" t="str">
        <f>IF(COUNTA(J145:L145)&lt;&gt;2,"",ROUND(VLOOKUP(J145,食材リスト!$A$6:$H$505,7,FALSE)*L145/VLOOKUP(J145,食材リスト!$A$6:$H$505,2,FALSE),0))</f>
        <v/>
      </c>
      <c r="S145" s="154"/>
      <c r="T145" s="155"/>
      <c r="U145" s="34"/>
      <c r="V145" s="12" t="str">
        <f>IF(S145="","",VLOOKUP(S145,食材リスト!$A$6:$H$505,3,FALSE))</f>
        <v/>
      </c>
      <c r="W145" s="19" t="str">
        <f>IF(COUNTA(S145:U145)&lt;&gt;2,"",ROUND(VLOOKUP(S145,食材リスト!$A$6:$H$505,4,FALSE)*U145/VLOOKUP(S145,食材リスト!$A$6:$H$505,2,FALSE),1))</f>
        <v/>
      </c>
      <c r="X145" s="30" t="str">
        <f>IF(COUNTA(S145:U145)&lt;&gt;2,"",ROUND(VLOOKUP(S145,食材リスト!$A$6:$H$505,5,FALSE)*U145/VLOOKUP(S145,食材リスト!$A$6:$H$505,2,FALSE),1))</f>
        <v/>
      </c>
      <c r="Y145" s="20" t="str">
        <f>IF(COUNTA(S145:U145)&lt;&gt;2,"",ROUND(VLOOKUP(S145,食材リスト!$A$6:$H$505,6,FALSE)*U145/VLOOKUP(S145,食材リスト!$A$6:$H$505,2,FALSE),1))</f>
        <v/>
      </c>
      <c r="Z145" s="25" t="str">
        <f>IF(COUNTA(S145:U145)&lt;&gt;2,"",ROUND(VLOOKUP(S145,食材リスト!$A$6:$H$505,7,FALSE)*U145/VLOOKUP(S145,食材リスト!$A$6:$H$505,2,FALSE),0))</f>
        <v/>
      </c>
    </row>
    <row r="146" spans="1:26">
      <c r="A146" s="154"/>
      <c r="B146" s="155"/>
      <c r="C146" s="34"/>
      <c r="D146" s="12" t="str">
        <f>IF(A146="","",VLOOKUP(A146,食材リスト!$A$6:$H$505,3,FALSE))</f>
        <v/>
      </c>
      <c r="E146" s="19" t="str">
        <f>IF(COUNTA(A146:C146)&lt;&gt;2,"",ROUND(VLOOKUP(A146,食材リスト!$A$6:$H$505,4,FALSE)*C146/VLOOKUP(A146,食材リスト!$A$6:$H$505,2,FALSE),1))</f>
        <v/>
      </c>
      <c r="F146" s="30" t="str">
        <f>IF(COUNTA(A146:C146)&lt;&gt;2,"",ROUND(VLOOKUP(A146,食材リスト!$A$6:$H$505,5,FALSE)*C146/VLOOKUP(A146,食材リスト!$A$6:$H$505,2,FALSE),1))</f>
        <v/>
      </c>
      <c r="G146" s="20" t="str">
        <f>IF(COUNTA(A146:C146)&lt;&gt;2,"",ROUND(VLOOKUP(A146,食材リスト!$A$6:$H$505,6,FALSE)*C146/VLOOKUP(A146,食材リスト!$A$6:$H$505,2,FALSE),1))</f>
        <v/>
      </c>
      <c r="H146" s="25" t="str">
        <f>IF(COUNTA(A146:C146)&lt;&gt;2,"",ROUND(VLOOKUP(A146,食材リスト!$A$6:$H$505,7,FALSE)*C146/VLOOKUP(A146,食材リスト!$A$6:$H$505,2,FALSE),0))</f>
        <v/>
      </c>
      <c r="J146" s="154"/>
      <c r="K146" s="155"/>
      <c r="L146" s="34"/>
      <c r="M146" s="12" t="str">
        <f>IF(J146="","",VLOOKUP(J146,食材リスト!$A$6:$H$505,3,FALSE))</f>
        <v/>
      </c>
      <c r="N146" s="19" t="str">
        <f>IF(COUNTA(J146:L146)&lt;&gt;2,"",ROUND(VLOOKUP(J146,食材リスト!$A$6:$H$505,4,FALSE)*L146/VLOOKUP(J146,食材リスト!$A$6:$H$505,2,FALSE),1))</f>
        <v/>
      </c>
      <c r="O146" s="30" t="str">
        <f>IF(COUNTA(J146:L146)&lt;&gt;2,"",ROUND(VLOOKUP(J146,食材リスト!$A$6:$H$505,5,FALSE)*L146/VLOOKUP(J146,食材リスト!$A$6:$H$505,2,FALSE),1))</f>
        <v/>
      </c>
      <c r="P146" s="20" t="str">
        <f>IF(COUNTA(J146:L146)&lt;&gt;2,"",ROUND(VLOOKUP(J146,食材リスト!$A$6:$H$505,6,FALSE)*L146/VLOOKUP(J146,食材リスト!$A$6:$H$505,2,FALSE),1))</f>
        <v/>
      </c>
      <c r="Q146" s="25" t="str">
        <f>IF(COUNTA(J146:L146)&lt;&gt;2,"",ROUND(VLOOKUP(J146,食材リスト!$A$6:$H$505,7,FALSE)*L146/VLOOKUP(J146,食材リスト!$A$6:$H$505,2,FALSE),0))</f>
        <v/>
      </c>
      <c r="S146" s="154"/>
      <c r="T146" s="155"/>
      <c r="U146" s="34"/>
      <c r="V146" s="12" t="str">
        <f>IF(S146="","",VLOOKUP(S146,食材リスト!$A$6:$H$505,3,FALSE))</f>
        <v/>
      </c>
      <c r="W146" s="19" t="str">
        <f>IF(COUNTA(S146:U146)&lt;&gt;2,"",ROUND(VLOOKUP(S146,食材リスト!$A$6:$H$505,4,FALSE)*U146/VLOOKUP(S146,食材リスト!$A$6:$H$505,2,FALSE),1))</f>
        <v/>
      </c>
      <c r="X146" s="30" t="str">
        <f>IF(COUNTA(S146:U146)&lt;&gt;2,"",ROUND(VLOOKUP(S146,食材リスト!$A$6:$H$505,5,FALSE)*U146/VLOOKUP(S146,食材リスト!$A$6:$H$505,2,FALSE),1))</f>
        <v/>
      </c>
      <c r="Y146" s="20" t="str">
        <f>IF(COUNTA(S146:U146)&lt;&gt;2,"",ROUND(VLOOKUP(S146,食材リスト!$A$6:$H$505,6,FALSE)*U146/VLOOKUP(S146,食材リスト!$A$6:$H$505,2,FALSE),1))</f>
        <v/>
      </c>
      <c r="Z146" s="25" t="str">
        <f>IF(COUNTA(S146:U146)&lt;&gt;2,"",ROUND(VLOOKUP(S146,食材リスト!$A$6:$H$505,7,FALSE)*U146/VLOOKUP(S146,食材リスト!$A$6:$H$505,2,FALSE),0))</f>
        <v/>
      </c>
    </row>
    <row r="147" spans="1:26">
      <c r="A147" s="154"/>
      <c r="B147" s="155"/>
      <c r="C147" s="34"/>
      <c r="D147" s="12" t="str">
        <f>IF(A147="","",VLOOKUP(A147,食材リスト!$A$6:$H$505,3,FALSE))</f>
        <v/>
      </c>
      <c r="E147" s="19" t="str">
        <f>IF(COUNTA(A147:C147)&lt;&gt;2,"",ROUND(VLOOKUP(A147,食材リスト!$A$6:$H$505,4,FALSE)*C147/VLOOKUP(A147,食材リスト!$A$6:$H$505,2,FALSE),1))</f>
        <v/>
      </c>
      <c r="F147" s="30" t="str">
        <f>IF(COUNTA(A147:C147)&lt;&gt;2,"",ROUND(VLOOKUP(A147,食材リスト!$A$6:$H$505,5,FALSE)*C147/VLOOKUP(A147,食材リスト!$A$6:$H$505,2,FALSE),1))</f>
        <v/>
      </c>
      <c r="G147" s="20" t="str">
        <f>IF(COUNTA(A147:C147)&lt;&gt;2,"",ROUND(VLOOKUP(A147,食材リスト!$A$6:$H$505,6,FALSE)*C147/VLOOKUP(A147,食材リスト!$A$6:$H$505,2,FALSE),1))</f>
        <v/>
      </c>
      <c r="H147" s="25" t="str">
        <f>IF(COUNTA(A147:C147)&lt;&gt;2,"",ROUND(VLOOKUP(A147,食材リスト!$A$6:$H$505,7,FALSE)*C147/VLOOKUP(A147,食材リスト!$A$6:$H$505,2,FALSE),0))</f>
        <v/>
      </c>
      <c r="J147" s="154"/>
      <c r="K147" s="155"/>
      <c r="L147" s="34"/>
      <c r="M147" s="12" t="str">
        <f>IF(J147="","",VLOOKUP(J147,食材リスト!$A$6:$H$505,3,FALSE))</f>
        <v/>
      </c>
      <c r="N147" s="19" t="str">
        <f>IF(COUNTA(J147:L147)&lt;&gt;2,"",ROUND(VLOOKUP(J147,食材リスト!$A$6:$H$505,4,FALSE)*L147/VLOOKUP(J147,食材リスト!$A$6:$H$505,2,FALSE),1))</f>
        <v/>
      </c>
      <c r="O147" s="30" t="str">
        <f>IF(COUNTA(J147:L147)&lt;&gt;2,"",ROUND(VLOOKUP(J147,食材リスト!$A$6:$H$505,5,FALSE)*L147/VLOOKUP(J147,食材リスト!$A$6:$H$505,2,FALSE),1))</f>
        <v/>
      </c>
      <c r="P147" s="20" t="str">
        <f>IF(COUNTA(J147:L147)&lt;&gt;2,"",ROUND(VLOOKUP(J147,食材リスト!$A$6:$H$505,6,FALSE)*L147/VLOOKUP(J147,食材リスト!$A$6:$H$505,2,FALSE),1))</f>
        <v/>
      </c>
      <c r="Q147" s="25" t="str">
        <f>IF(COUNTA(J147:L147)&lt;&gt;2,"",ROUND(VLOOKUP(J147,食材リスト!$A$6:$H$505,7,FALSE)*L147/VLOOKUP(J147,食材リスト!$A$6:$H$505,2,FALSE),0))</f>
        <v/>
      </c>
      <c r="S147" s="154"/>
      <c r="T147" s="155"/>
      <c r="U147" s="34"/>
      <c r="V147" s="12" t="str">
        <f>IF(S147="","",VLOOKUP(S147,食材リスト!$A$6:$H$505,3,FALSE))</f>
        <v/>
      </c>
      <c r="W147" s="19" t="str">
        <f>IF(COUNTA(S147:U147)&lt;&gt;2,"",ROUND(VLOOKUP(S147,食材リスト!$A$6:$H$505,4,FALSE)*U147/VLOOKUP(S147,食材リスト!$A$6:$H$505,2,FALSE),1))</f>
        <v/>
      </c>
      <c r="X147" s="30" t="str">
        <f>IF(COUNTA(S147:U147)&lt;&gt;2,"",ROUND(VLOOKUP(S147,食材リスト!$A$6:$H$505,5,FALSE)*U147/VLOOKUP(S147,食材リスト!$A$6:$H$505,2,FALSE),1))</f>
        <v/>
      </c>
      <c r="Y147" s="20" t="str">
        <f>IF(COUNTA(S147:U147)&lt;&gt;2,"",ROUND(VLOOKUP(S147,食材リスト!$A$6:$H$505,6,FALSE)*U147/VLOOKUP(S147,食材リスト!$A$6:$H$505,2,FALSE),1))</f>
        <v/>
      </c>
      <c r="Z147" s="25" t="str">
        <f>IF(COUNTA(S147:U147)&lt;&gt;2,"",ROUND(VLOOKUP(S147,食材リスト!$A$6:$H$505,7,FALSE)*U147/VLOOKUP(S147,食材リスト!$A$6:$H$505,2,FALSE),0))</f>
        <v/>
      </c>
    </row>
    <row r="148" spans="1:26">
      <c r="A148" s="154"/>
      <c r="B148" s="155"/>
      <c r="C148" s="34"/>
      <c r="D148" s="12" t="str">
        <f>IF(A148="","",VLOOKUP(A148,食材リスト!$A$6:$H$505,3,FALSE))</f>
        <v/>
      </c>
      <c r="E148" s="19" t="str">
        <f>IF(COUNTA(A148:C148)&lt;&gt;2,"",ROUND(VLOOKUP(A148,食材リスト!$A$6:$H$505,4,FALSE)*C148/VLOOKUP(A148,食材リスト!$A$6:$H$505,2,FALSE),1))</f>
        <v/>
      </c>
      <c r="F148" s="30" t="str">
        <f>IF(COUNTA(A148:C148)&lt;&gt;2,"",ROUND(VLOOKUP(A148,食材リスト!$A$6:$H$505,5,FALSE)*C148/VLOOKUP(A148,食材リスト!$A$6:$H$505,2,FALSE),1))</f>
        <v/>
      </c>
      <c r="G148" s="20" t="str">
        <f>IF(COUNTA(A148:C148)&lt;&gt;2,"",ROUND(VLOOKUP(A148,食材リスト!$A$6:$H$505,6,FALSE)*C148/VLOOKUP(A148,食材リスト!$A$6:$H$505,2,FALSE),1))</f>
        <v/>
      </c>
      <c r="H148" s="25" t="str">
        <f>IF(COUNTA(A148:C148)&lt;&gt;2,"",ROUND(VLOOKUP(A148,食材リスト!$A$6:$H$505,7,FALSE)*C148/VLOOKUP(A148,食材リスト!$A$6:$H$505,2,FALSE),0))</f>
        <v/>
      </c>
      <c r="J148" s="154"/>
      <c r="K148" s="155"/>
      <c r="L148" s="34"/>
      <c r="M148" s="12" t="str">
        <f>IF(J148="","",VLOOKUP(J148,食材リスト!$A$6:$H$505,3,FALSE))</f>
        <v/>
      </c>
      <c r="N148" s="19" t="str">
        <f>IF(COUNTA(J148:L148)&lt;&gt;2,"",ROUND(VLOOKUP(J148,食材リスト!$A$6:$H$505,4,FALSE)*L148/VLOOKUP(J148,食材リスト!$A$6:$H$505,2,FALSE),1))</f>
        <v/>
      </c>
      <c r="O148" s="30" t="str">
        <f>IF(COUNTA(J148:L148)&lt;&gt;2,"",ROUND(VLOOKUP(J148,食材リスト!$A$6:$H$505,5,FALSE)*L148/VLOOKUP(J148,食材リスト!$A$6:$H$505,2,FALSE),1))</f>
        <v/>
      </c>
      <c r="P148" s="20" t="str">
        <f>IF(COUNTA(J148:L148)&lt;&gt;2,"",ROUND(VLOOKUP(J148,食材リスト!$A$6:$H$505,6,FALSE)*L148/VLOOKUP(J148,食材リスト!$A$6:$H$505,2,FALSE),1))</f>
        <v/>
      </c>
      <c r="Q148" s="25" t="str">
        <f>IF(COUNTA(J148:L148)&lt;&gt;2,"",ROUND(VLOOKUP(J148,食材リスト!$A$6:$H$505,7,FALSE)*L148/VLOOKUP(J148,食材リスト!$A$6:$H$505,2,FALSE),0))</f>
        <v/>
      </c>
      <c r="S148" s="154"/>
      <c r="T148" s="155"/>
      <c r="U148" s="34"/>
      <c r="V148" s="12" t="str">
        <f>IF(S148="","",VLOOKUP(S148,食材リスト!$A$6:$H$505,3,FALSE))</f>
        <v/>
      </c>
      <c r="W148" s="19" t="str">
        <f>IF(COUNTA(S148:U148)&lt;&gt;2,"",ROUND(VLOOKUP(S148,食材リスト!$A$6:$H$505,4,FALSE)*U148/VLOOKUP(S148,食材リスト!$A$6:$H$505,2,FALSE),1))</f>
        <v/>
      </c>
      <c r="X148" s="30" t="str">
        <f>IF(COUNTA(S148:U148)&lt;&gt;2,"",ROUND(VLOOKUP(S148,食材リスト!$A$6:$H$505,5,FALSE)*U148/VLOOKUP(S148,食材リスト!$A$6:$H$505,2,FALSE),1))</f>
        <v/>
      </c>
      <c r="Y148" s="20" t="str">
        <f>IF(COUNTA(S148:U148)&lt;&gt;2,"",ROUND(VLOOKUP(S148,食材リスト!$A$6:$H$505,6,FALSE)*U148/VLOOKUP(S148,食材リスト!$A$6:$H$505,2,FALSE),1))</f>
        <v/>
      </c>
      <c r="Z148" s="25" t="str">
        <f>IF(COUNTA(S148:U148)&lt;&gt;2,"",ROUND(VLOOKUP(S148,食材リスト!$A$6:$H$505,7,FALSE)*U148/VLOOKUP(S148,食材リスト!$A$6:$H$505,2,FALSE),0))</f>
        <v/>
      </c>
    </row>
    <row r="149" spans="1:26">
      <c r="A149" s="152"/>
      <c r="B149" s="153"/>
      <c r="C149" s="43"/>
      <c r="D149" s="13" t="str">
        <f>IF(A149="","",VLOOKUP(A149,食材リスト!$A$6:$H$505,3,FALSE))</f>
        <v/>
      </c>
      <c r="E149" s="21" t="str">
        <f>IF(COUNTA(A149:C149)&lt;&gt;2,"",ROUND(VLOOKUP(A149,食材リスト!$A$6:$H$505,4,FALSE)*C149/VLOOKUP(A149,食材リスト!$A$6:$H$505,2,FALSE),1))</f>
        <v/>
      </c>
      <c r="F149" s="31" t="str">
        <f>IF(COUNTA(A149:C149)&lt;&gt;2,"",ROUND(VLOOKUP(A149,食材リスト!$A$6:$H$505,5,FALSE)*C149/VLOOKUP(A149,食材リスト!$A$6:$H$505,2,FALSE),1))</f>
        <v/>
      </c>
      <c r="G149" s="22" t="str">
        <f>IF(COUNTA(A149:C149)&lt;&gt;2,"",ROUND(VLOOKUP(A149,食材リスト!$A$6:$H$505,6,FALSE)*C149/VLOOKUP(A149,食材リスト!$A$6:$H$505,2,FALSE),1))</f>
        <v/>
      </c>
      <c r="H149" s="26" t="str">
        <f>IF(COUNTA(A149:C149)&lt;&gt;2,"",ROUND(VLOOKUP(A149,食材リスト!$A$6:$H$505,7,FALSE)*C149/VLOOKUP(A149,食材リスト!$A$6:$H$505,2,FALSE),0))</f>
        <v/>
      </c>
      <c r="J149" s="152"/>
      <c r="K149" s="153"/>
      <c r="L149" s="43"/>
      <c r="M149" s="13" t="str">
        <f>IF(J149="","",VLOOKUP(J149,食材リスト!$A$6:$H$505,3,FALSE))</f>
        <v/>
      </c>
      <c r="N149" s="21" t="str">
        <f>IF(COUNTA(J149:L149)&lt;&gt;2,"",ROUND(VLOOKUP(J149,食材リスト!$A$6:$H$505,4,FALSE)*L149/VLOOKUP(J149,食材リスト!$A$6:$H$505,2,FALSE),1))</f>
        <v/>
      </c>
      <c r="O149" s="31" t="str">
        <f>IF(COUNTA(J149:L149)&lt;&gt;2,"",ROUND(VLOOKUP(J149,食材リスト!$A$6:$H$505,5,FALSE)*L149/VLOOKUP(J149,食材リスト!$A$6:$H$505,2,FALSE),1))</f>
        <v/>
      </c>
      <c r="P149" s="22" t="str">
        <f>IF(COUNTA(J149:L149)&lt;&gt;2,"",ROUND(VLOOKUP(J149,食材リスト!$A$6:$H$505,6,FALSE)*L149/VLOOKUP(J149,食材リスト!$A$6:$H$505,2,FALSE),1))</f>
        <v/>
      </c>
      <c r="Q149" s="26" t="str">
        <f>IF(COUNTA(J149:L149)&lt;&gt;2,"",ROUND(VLOOKUP(J149,食材リスト!$A$6:$H$505,7,FALSE)*L149/VLOOKUP(J149,食材リスト!$A$6:$H$505,2,FALSE),0))</f>
        <v/>
      </c>
      <c r="S149" s="152"/>
      <c r="T149" s="153"/>
      <c r="U149" s="43"/>
      <c r="V149" s="13" t="str">
        <f>IF(S149="","",VLOOKUP(S149,食材リスト!$A$6:$H$505,3,FALSE))</f>
        <v/>
      </c>
      <c r="W149" s="21" t="str">
        <f>IF(COUNTA(S149:U149)&lt;&gt;2,"",ROUND(VLOOKUP(S149,食材リスト!$A$6:$H$505,4,FALSE)*U149/VLOOKUP(S149,食材リスト!$A$6:$H$505,2,FALSE),1))</f>
        <v/>
      </c>
      <c r="X149" s="31" t="str">
        <f>IF(COUNTA(S149:U149)&lt;&gt;2,"",ROUND(VLOOKUP(S149,食材リスト!$A$6:$H$505,5,FALSE)*U149/VLOOKUP(S149,食材リスト!$A$6:$H$505,2,FALSE),1))</f>
        <v/>
      </c>
      <c r="Y149" s="22" t="str">
        <f>IF(COUNTA(S149:U149)&lt;&gt;2,"",ROUND(VLOOKUP(S149,食材リスト!$A$6:$H$505,6,FALSE)*U149/VLOOKUP(S149,食材リスト!$A$6:$H$505,2,FALSE),1))</f>
        <v/>
      </c>
      <c r="Z149" s="26" t="str">
        <f>IF(COUNTA(S149:U149)&lt;&gt;2,"",ROUND(VLOOKUP(S149,食材リスト!$A$6:$H$505,7,FALSE)*U149/VLOOKUP(S149,食材リスト!$A$6:$H$505,2,FALSE),0))</f>
        <v/>
      </c>
    </row>
    <row r="150" spans="1:26">
      <c r="E150"/>
      <c r="F150"/>
    </row>
    <row r="151" spans="1:26">
      <c r="E151"/>
      <c r="F151"/>
    </row>
    <row r="152" spans="1:26">
      <c r="A152" s="158" t="s">
        <v>46</v>
      </c>
      <c r="E152" s="143" t="s">
        <v>42</v>
      </c>
      <c r="F152" s="144"/>
      <c r="G152" s="144"/>
      <c r="H152" s="145"/>
      <c r="J152" s="158" t="s">
        <v>46</v>
      </c>
      <c r="N152" s="143" t="s">
        <v>42</v>
      </c>
      <c r="O152" s="144"/>
      <c r="P152" s="144"/>
      <c r="Q152" s="145"/>
      <c r="S152" s="158" t="s">
        <v>46</v>
      </c>
      <c r="W152" s="143" t="s">
        <v>42</v>
      </c>
      <c r="X152" s="144"/>
      <c r="Y152" s="144"/>
      <c r="Z152" s="145"/>
    </row>
    <row r="153" spans="1:26">
      <c r="A153" s="159"/>
      <c r="E153" s="81" t="str">
        <f>IF(SUM(E155:G174)=0,"",ROUND(SUM(E155:E174),0)&amp;"g "&amp;"("&amp;ROUND(SUM(E155:E174)*100/(SUM(E155:E174)+SUM(F155:F174)+SUM(G155:G174)),0)&amp;"%)")</f>
        <v/>
      </c>
      <c r="F153" s="80" t="str">
        <f>IF(SUM(E155:G174)=0,"",ROUND(SUM(F155:F174),0)&amp;"g "&amp;"("&amp;ROUND(SUM(F155:F174)*100/(SUM(E155:E174)+SUM(F155:F174)+SUM(G155:G174)),0)&amp;"%)")</f>
        <v/>
      </c>
      <c r="G153" s="78" t="str">
        <f>IF(SUM(E155:G174)=0,"",ROUND(SUM(G155:G174),0)&amp;"g "&amp;"("&amp;ROUND(SUM(G155:G174)*100/(SUM(E155:E174)+SUM(F155:F174)+SUM(G155:G174)),0)&amp;"%)")</f>
        <v/>
      </c>
      <c r="H153" s="79">
        <f>SUM(H155:H174)</f>
        <v>0</v>
      </c>
      <c r="J153" s="159"/>
      <c r="N153" s="81" t="str">
        <f>IF(SUM(N155:P174)=0,"",ROUND(SUM(N155:N174),0)&amp;"g "&amp;"("&amp;ROUND(SUM(N155:N174)*100/(SUM(N155:N174)+SUM(O155:O174)+SUM(P155:P174)),0)&amp;"%)")</f>
        <v/>
      </c>
      <c r="O153" s="80" t="str">
        <f>IF(SUM(N155:P174)=0,"",ROUND(SUM(O155:O174),0)&amp;"g "&amp;"("&amp;ROUND(SUM(O155:O174)*100/(SUM(N155:N174)+SUM(O155:O174)+SUM(P155:P174)),0)&amp;"%)")</f>
        <v/>
      </c>
      <c r="P153" s="78" t="str">
        <f>IF(SUM(N155:P174)=0,"",ROUND(SUM(P155:P174),0)&amp;"g "&amp;"("&amp;ROUND(SUM(P155:P174)*100/(SUM(N155:N174)+SUM(O155:O174)+SUM(P155:P174)),0)&amp;"%)")</f>
        <v/>
      </c>
      <c r="Q153" s="79">
        <f>SUM(Q155:Q174)</f>
        <v>0</v>
      </c>
      <c r="S153" s="159"/>
      <c r="W153" s="81" t="str">
        <f>IF(SUM(W155:Y174)=0,"",ROUND(SUM(W155:W174),0)&amp;"g "&amp;"("&amp;ROUND(SUM(W155:W174)*100/(SUM(W155:W174)+SUM(X155:X174)+SUM(Y155:Y174)),0)&amp;"%)")</f>
        <v/>
      </c>
      <c r="X153" s="80" t="str">
        <f>IF(SUM(W155:Y174)=0,"",ROUND(SUM(X155:X174),0)&amp;"g "&amp;"("&amp;ROUND(SUM(X155:X174)*100/(SUM(W155:W174)+SUM(X155:X174)+SUM(Y155:Y174)),0)&amp;"%)")</f>
        <v/>
      </c>
      <c r="Y153" s="78" t="str">
        <f>IF(SUM(W155:Y174)=0,"",ROUND(SUM(Y155:Y174),0)&amp;"g "&amp;"("&amp;ROUND(SUM(Y155:Y174)*100/(SUM(W155:W174)+SUM(X155:X174)+SUM(Y155:Y174)),0)&amp;"%)")</f>
        <v/>
      </c>
      <c r="Z153" s="79">
        <f>SUM(Z155:Z174)</f>
        <v>0</v>
      </c>
    </row>
    <row r="154" spans="1:26">
      <c r="A154" s="156" t="s">
        <v>30</v>
      </c>
      <c r="B154" s="157"/>
      <c r="C154" s="2" t="s">
        <v>35</v>
      </c>
      <c r="D154" s="6" t="s">
        <v>24</v>
      </c>
      <c r="E154" s="132" t="s">
        <v>23</v>
      </c>
      <c r="F154" s="28" t="s">
        <v>21</v>
      </c>
      <c r="G154" s="133" t="s">
        <v>22</v>
      </c>
      <c r="H154" s="6" t="s">
        <v>25</v>
      </c>
      <c r="J154" s="156" t="s">
        <v>30</v>
      </c>
      <c r="K154" s="157"/>
      <c r="L154" s="2" t="s">
        <v>35</v>
      </c>
      <c r="M154" s="6" t="s">
        <v>24</v>
      </c>
      <c r="N154" s="132" t="s">
        <v>23</v>
      </c>
      <c r="O154" s="28" t="s">
        <v>21</v>
      </c>
      <c r="P154" s="133" t="s">
        <v>22</v>
      </c>
      <c r="Q154" s="6" t="s">
        <v>25</v>
      </c>
      <c r="S154" s="156" t="s">
        <v>30</v>
      </c>
      <c r="T154" s="157"/>
      <c r="U154" s="2" t="s">
        <v>35</v>
      </c>
      <c r="V154" s="6" t="s">
        <v>24</v>
      </c>
      <c r="W154" s="132" t="s">
        <v>23</v>
      </c>
      <c r="X154" s="28" t="s">
        <v>21</v>
      </c>
      <c r="Y154" s="133" t="s">
        <v>22</v>
      </c>
      <c r="Z154" s="6" t="s">
        <v>25</v>
      </c>
    </row>
    <row r="155" spans="1:26">
      <c r="A155" s="154"/>
      <c r="B155" s="155"/>
      <c r="C155" s="49"/>
      <c r="D155" s="23" t="str">
        <f>IF(A155="","",VLOOKUP(A155,食材リスト!$A$6:$H$505,3,FALSE))</f>
        <v/>
      </c>
      <c r="E155" s="17" t="str">
        <f>IF(COUNTA(A155:C155)&lt;&gt;2,"",ROUND(VLOOKUP(A155,食材リスト!$A$6:$H$505,4,FALSE)*C155/VLOOKUP(A155,食材リスト!$A$6:$H$505,2,FALSE),1))</f>
        <v/>
      </c>
      <c r="F155" s="29" t="str">
        <f>IF(COUNTA(A155:C155)&lt;&gt;2,"",ROUND(VLOOKUP(A155,食材リスト!$A$6:$H$505,5,FALSE)*C155/VLOOKUP(A155,食材リスト!$A$6:$H$505,2,FALSE),1))</f>
        <v/>
      </c>
      <c r="G155" s="18" t="str">
        <f>IF(COUNTA(A155:C155)&lt;&gt;2,"",ROUND(VLOOKUP(A155,食材リスト!$A$6:$H$505,6,FALSE)*C155/VLOOKUP(A155,食材リスト!$A$6:$H$505,2,FALSE),1))</f>
        <v/>
      </c>
      <c r="H155" s="24" t="str">
        <f>IF(COUNTA(A155:C155)&lt;&gt;2,"",ROUND(VLOOKUP(A155,食材リスト!$A$6:$H$505,7,FALSE)*C155/VLOOKUP(A155,食材リスト!$A$6:$H$505,2,FALSE),0))</f>
        <v/>
      </c>
      <c r="J155" s="154"/>
      <c r="K155" s="155"/>
      <c r="L155" s="49"/>
      <c r="M155" s="23" t="str">
        <f>IF(J155="","",VLOOKUP(J155,食材リスト!$A$6:$H$505,3,FALSE))</f>
        <v/>
      </c>
      <c r="N155" s="17" t="str">
        <f>IF(COUNTA(J155:L155)&lt;&gt;2,"",ROUND(VLOOKUP(J155,食材リスト!$A$6:$H$505,4,FALSE)*L155/VLOOKUP(J155,食材リスト!$A$6:$H$505,2,FALSE),1))</f>
        <v/>
      </c>
      <c r="O155" s="29" t="str">
        <f>IF(COUNTA(J155:L155)&lt;&gt;2,"",ROUND(VLOOKUP(J155,食材リスト!$A$6:$H$505,5,FALSE)*L155/VLOOKUP(J155,食材リスト!$A$6:$H$505,2,FALSE),1))</f>
        <v/>
      </c>
      <c r="P155" s="18" t="str">
        <f>IF(COUNTA(J155:L155)&lt;&gt;2,"",ROUND(VLOOKUP(J155,食材リスト!$A$6:$H$505,6,FALSE)*L155/VLOOKUP(J155,食材リスト!$A$6:$H$505,2,FALSE),1))</f>
        <v/>
      </c>
      <c r="Q155" s="24" t="str">
        <f>IF(COUNTA(J155:L155)&lt;&gt;2,"",ROUND(VLOOKUP(J155,食材リスト!$A$6:$H$505,7,FALSE)*L155/VLOOKUP(J155,食材リスト!$A$6:$H$505,2,FALSE),0))</f>
        <v/>
      </c>
      <c r="S155" s="154"/>
      <c r="T155" s="155"/>
      <c r="U155" s="49"/>
      <c r="V155" s="23" t="str">
        <f>IF(S155="","",VLOOKUP(S155,食材リスト!$A$6:$H$505,3,FALSE))</f>
        <v/>
      </c>
      <c r="W155" s="17" t="str">
        <f>IF(COUNTA(S155:U155)&lt;&gt;2,"",ROUND(VLOOKUP(S155,食材リスト!$A$6:$H$505,4,FALSE)*U155/VLOOKUP(S155,食材リスト!$A$6:$H$505,2,FALSE),1))</f>
        <v/>
      </c>
      <c r="X155" s="29" t="str">
        <f>IF(COUNTA(S155:U155)&lt;&gt;2,"",ROUND(VLOOKUP(S155,食材リスト!$A$6:$H$505,5,FALSE)*U155/VLOOKUP(S155,食材リスト!$A$6:$H$505,2,FALSE),1))</f>
        <v/>
      </c>
      <c r="Y155" s="18" t="str">
        <f>IF(COUNTA(S155:U155)&lt;&gt;2,"",ROUND(VLOOKUP(S155,食材リスト!$A$6:$H$505,6,FALSE)*U155/VLOOKUP(S155,食材リスト!$A$6:$H$505,2,FALSE),1))</f>
        <v/>
      </c>
      <c r="Z155" s="24" t="str">
        <f>IF(COUNTA(S155:U155)&lt;&gt;2,"",ROUND(VLOOKUP(S155,食材リスト!$A$6:$H$505,7,FALSE)*U155/VLOOKUP(S155,食材リスト!$A$6:$H$505,2,FALSE),0))</f>
        <v/>
      </c>
    </row>
    <row r="156" spans="1:26">
      <c r="A156" s="154"/>
      <c r="B156" s="155"/>
      <c r="C156" s="34"/>
      <c r="D156" s="12" t="str">
        <f>IF(A156="","",VLOOKUP(A156,食材リスト!$A$6:$H$505,3,FALSE))</f>
        <v/>
      </c>
      <c r="E156" s="19" t="str">
        <f>IF(COUNTA(A156:C156)&lt;&gt;2,"",ROUND(VLOOKUP(A156,食材リスト!$A$6:$H$505,4,FALSE)*C156/VLOOKUP(A156,食材リスト!$A$6:$H$505,2,FALSE),1))</f>
        <v/>
      </c>
      <c r="F156" s="30" t="str">
        <f>IF(COUNTA(A156:C156)&lt;&gt;2,"",ROUND(VLOOKUP(A156,食材リスト!$A$6:$H$505,5,FALSE)*C156/VLOOKUP(A156,食材リスト!$A$6:$H$505,2,FALSE),1))</f>
        <v/>
      </c>
      <c r="G156" s="20" t="str">
        <f>IF(COUNTA(A156:C156)&lt;&gt;2,"",ROUND(VLOOKUP(A156,食材リスト!$A$6:$H$505,6,FALSE)*C156/VLOOKUP(A156,食材リスト!$A$6:$H$505,2,FALSE),1))</f>
        <v/>
      </c>
      <c r="H156" s="25" t="str">
        <f>IF(COUNTA(A156:C156)&lt;&gt;2,"",ROUND(VLOOKUP(A156,食材リスト!$A$6:$H$505,7,FALSE)*C156/VLOOKUP(A156,食材リスト!$A$6:$H$505,2,FALSE),0))</f>
        <v/>
      </c>
      <c r="J156" s="154"/>
      <c r="K156" s="155"/>
      <c r="L156" s="34"/>
      <c r="M156" s="12" t="str">
        <f>IF(J156="","",VLOOKUP(J156,食材リスト!$A$6:$H$505,3,FALSE))</f>
        <v/>
      </c>
      <c r="N156" s="19" t="str">
        <f>IF(COUNTA(J156:L156)&lt;&gt;2,"",ROUND(VLOOKUP(J156,食材リスト!$A$6:$H$505,4,FALSE)*L156/VLOOKUP(J156,食材リスト!$A$6:$H$505,2,FALSE),1))</f>
        <v/>
      </c>
      <c r="O156" s="30" t="str">
        <f>IF(COUNTA(J156:L156)&lt;&gt;2,"",ROUND(VLOOKUP(J156,食材リスト!$A$6:$H$505,5,FALSE)*L156/VLOOKUP(J156,食材リスト!$A$6:$H$505,2,FALSE),1))</f>
        <v/>
      </c>
      <c r="P156" s="20" t="str">
        <f>IF(COUNTA(J156:L156)&lt;&gt;2,"",ROUND(VLOOKUP(J156,食材リスト!$A$6:$H$505,6,FALSE)*L156/VLOOKUP(J156,食材リスト!$A$6:$H$505,2,FALSE),1))</f>
        <v/>
      </c>
      <c r="Q156" s="25" t="str">
        <f>IF(COUNTA(J156:L156)&lt;&gt;2,"",ROUND(VLOOKUP(J156,食材リスト!$A$6:$H$505,7,FALSE)*L156/VLOOKUP(J156,食材リスト!$A$6:$H$505,2,FALSE),0))</f>
        <v/>
      </c>
      <c r="S156" s="154"/>
      <c r="T156" s="155"/>
      <c r="U156" s="34"/>
      <c r="V156" s="12" t="str">
        <f>IF(S156="","",VLOOKUP(S156,食材リスト!$A$6:$H$505,3,FALSE))</f>
        <v/>
      </c>
      <c r="W156" s="19" t="str">
        <f>IF(COUNTA(S156:U156)&lt;&gt;2,"",ROUND(VLOOKUP(S156,食材リスト!$A$6:$H$505,4,FALSE)*U156/VLOOKUP(S156,食材リスト!$A$6:$H$505,2,FALSE),1))</f>
        <v/>
      </c>
      <c r="X156" s="30" t="str">
        <f>IF(COUNTA(S156:U156)&lt;&gt;2,"",ROUND(VLOOKUP(S156,食材リスト!$A$6:$H$505,5,FALSE)*U156/VLOOKUP(S156,食材リスト!$A$6:$H$505,2,FALSE),1))</f>
        <v/>
      </c>
      <c r="Y156" s="20" t="str">
        <f>IF(COUNTA(S156:U156)&lt;&gt;2,"",ROUND(VLOOKUP(S156,食材リスト!$A$6:$H$505,6,FALSE)*U156/VLOOKUP(S156,食材リスト!$A$6:$H$505,2,FALSE),1))</f>
        <v/>
      </c>
      <c r="Z156" s="25" t="str">
        <f>IF(COUNTA(S156:U156)&lt;&gt;2,"",ROUND(VLOOKUP(S156,食材リスト!$A$6:$H$505,7,FALSE)*U156/VLOOKUP(S156,食材リスト!$A$6:$H$505,2,FALSE),0))</f>
        <v/>
      </c>
    </row>
    <row r="157" spans="1:26">
      <c r="A157" s="154"/>
      <c r="B157" s="155"/>
      <c r="C157" s="34"/>
      <c r="D157" s="12" t="str">
        <f>IF(A157="","",VLOOKUP(A157,食材リスト!$A$6:$H$505,3,FALSE))</f>
        <v/>
      </c>
      <c r="E157" s="19" t="str">
        <f>IF(COUNTA(A157:C157)&lt;&gt;2,"",ROUND(VLOOKUP(A157,食材リスト!$A$6:$H$505,4,FALSE)*C157/VLOOKUP(A157,食材リスト!$A$6:$H$505,2,FALSE),1))</f>
        <v/>
      </c>
      <c r="F157" s="30" t="str">
        <f>IF(COUNTA(A157:C157)&lt;&gt;2,"",ROUND(VLOOKUP(A157,食材リスト!$A$6:$H$505,5,FALSE)*C157/VLOOKUP(A157,食材リスト!$A$6:$H$505,2,FALSE),1))</f>
        <v/>
      </c>
      <c r="G157" s="20" t="str">
        <f>IF(COUNTA(A157:C157)&lt;&gt;2,"",ROUND(VLOOKUP(A157,食材リスト!$A$6:$H$505,6,FALSE)*C157/VLOOKUP(A157,食材リスト!$A$6:$H$505,2,FALSE),1))</f>
        <v/>
      </c>
      <c r="H157" s="25" t="str">
        <f>IF(COUNTA(A157:C157)&lt;&gt;2,"",ROUND(VLOOKUP(A157,食材リスト!$A$6:$H$505,7,FALSE)*C157/VLOOKUP(A157,食材リスト!$A$6:$H$505,2,FALSE),0))</f>
        <v/>
      </c>
      <c r="J157" s="154"/>
      <c r="K157" s="155"/>
      <c r="L157" s="34"/>
      <c r="M157" s="12" t="str">
        <f>IF(J157="","",VLOOKUP(J157,食材リスト!$A$6:$H$505,3,FALSE))</f>
        <v/>
      </c>
      <c r="N157" s="19" t="str">
        <f>IF(COUNTA(J157:L157)&lt;&gt;2,"",ROUND(VLOOKUP(J157,食材リスト!$A$6:$H$505,4,FALSE)*L157/VLOOKUP(J157,食材リスト!$A$6:$H$505,2,FALSE),1))</f>
        <v/>
      </c>
      <c r="O157" s="30" t="str">
        <f>IF(COUNTA(J157:L157)&lt;&gt;2,"",ROUND(VLOOKUP(J157,食材リスト!$A$6:$H$505,5,FALSE)*L157/VLOOKUP(J157,食材リスト!$A$6:$H$505,2,FALSE),1))</f>
        <v/>
      </c>
      <c r="P157" s="20" t="str">
        <f>IF(COUNTA(J157:L157)&lt;&gt;2,"",ROUND(VLOOKUP(J157,食材リスト!$A$6:$H$505,6,FALSE)*L157/VLOOKUP(J157,食材リスト!$A$6:$H$505,2,FALSE),1))</f>
        <v/>
      </c>
      <c r="Q157" s="25" t="str">
        <f>IF(COUNTA(J157:L157)&lt;&gt;2,"",ROUND(VLOOKUP(J157,食材リスト!$A$6:$H$505,7,FALSE)*L157/VLOOKUP(J157,食材リスト!$A$6:$H$505,2,FALSE),0))</f>
        <v/>
      </c>
      <c r="S157" s="154"/>
      <c r="T157" s="155"/>
      <c r="U157" s="34"/>
      <c r="V157" s="12" t="str">
        <f>IF(S157="","",VLOOKUP(S157,食材リスト!$A$6:$H$505,3,FALSE))</f>
        <v/>
      </c>
      <c r="W157" s="19" t="str">
        <f>IF(COUNTA(S157:U157)&lt;&gt;2,"",ROUND(VLOOKUP(S157,食材リスト!$A$6:$H$505,4,FALSE)*U157/VLOOKUP(S157,食材リスト!$A$6:$H$505,2,FALSE),1))</f>
        <v/>
      </c>
      <c r="X157" s="30" t="str">
        <f>IF(COUNTA(S157:U157)&lt;&gt;2,"",ROUND(VLOOKUP(S157,食材リスト!$A$6:$H$505,5,FALSE)*U157/VLOOKUP(S157,食材リスト!$A$6:$H$505,2,FALSE),1))</f>
        <v/>
      </c>
      <c r="Y157" s="20" t="str">
        <f>IF(COUNTA(S157:U157)&lt;&gt;2,"",ROUND(VLOOKUP(S157,食材リスト!$A$6:$H$505,6,FALSE)*U157/VLOOKUP(S157,食材リスト!$A$6:$H$505,2,FALSE),1))</f>
        <v/>
      </c>
      <c r="Z157" s="25" t="str">
        <f>IF(COUNTA(S157:U157)&lt;&gt;2,"",ROUND(VLOOKUP(S157,食材リスト!$A$6:$H$505,7,FALSE)*U157/VLOOKUP(S157,食材リスト!$A$6:$H$505,2,FALSE),0))</f>
        <v/>
      </c>
    </row>
    <row r="158" spans="1:26">
      <c r="A158" s="154"/>
      <c r="B158" s="155"/>
      <c r="C158" s="34"/>
      <c r="D158" s="12" t="str">
        <f>IF(A158="","",VLOOKUP(A158,食材リスト!$A$6:$H$505,3,FALSE))</f>
        <v/>
      </c>
      <c r="E158" s="19" t="str">
        <f>IF(COUNTA(A158:C158)&lt;&gt;2,"",ROUND(VLOOKUP(A158,食材リスト!$A$6:$H$505,4,FALSE)*C158/VLOOKUP(A158,食材リスト!$A$6:$H$505,2,FALSE),1))</f>
        <v/>
      </c>
      <c r="F158" s="30" t="str">
        <f>IF(COUNTA(A158:C158)&lt;&gt;2,"",ROUND(VLOOKUP(A158,食材リスト!$A$6:$H$505,5,FALSE)*C158/VLOOKUP(A158,食材リスト!$A$6:$H$505,2,FALSE),1))</f>
        <v/>
      </c>
      <c r="G158" s="20" t="str">
        <f>IF(COUNTA(A158:C158)&lt;&gt;2,"",ROUND(VLOOKUP(A158,食材リスト!$A$6:$H$505,6,FALSE)*C158/VLOOKUP(A158,食材リスト!$A$6:$H$505,2,FALSE),1))</f>
        <v/>
      </c>
      <c r="H158" s="25" t="str">
        <f>IF(COUNTA(A158:C158)&lt;&gt;2,"",ROUND(VLOOKUP(A158,食材リスト!$A$6:$H$505,7,FALSE)*C158/VLOOKUP(A158,食材リスト!$A$6:$H$505,2,FALSE),0))</f>
        <v/>
      </c>
      <c r="J158" s="154"/>
      <c r="K158" s="155"/>
      <c r="L158" s="34"/>
      <c r="M158" s="12" t="str">
        <f>IF(J158="","",VLOOKUP(J158,食材リスト!$A$6:$H$505,3,FALSE))</f>
        <v/>
      </c>
      <c r="N158" s="19" t="str">
        <f>IF(COUNTA(J158:L158)&lt;&gt;2,"",ROUND(VLOOKUP(J158,食材リスト!$A$6:$H$505,4,FALSE)*L158/VLOOKUP(J158,食材リスト!$A$6:$H$505,2,FALSE),1))</f>
        <v/>
      </c>
      <c r="O158" s="30" t="str">
        <f>IF(COUNTA(J158:L158)&lt;&gt;2,"",ROUND(VLOOKUP(J158,食材リスト!$A$6:$H$505,5,FALSE)*L158/VLOOKUP(J158,食材リスト!$A$6:$H$505,2,FALSE),1))</f>
        <v/>
      </c>
      <c r="P158" s="20" t="str">
        <f>IF(COUNTA(J158:L158)&lt;&gt;2,"",ROUND(VLOOKUP(J158,食材リスト!$A$6:$H$505,6,FALSE)*L158/VLOOKUP(J158,食材リスト!$A$6:$H$505,2,FALSE),1))</f>
        <v/>
      </c>
      <c r="Q158" s="25" t="str">
        <f>IF(COUNTA(J158:L158)&lt;&gt;2,"",ROUND(VLOOKUP(J158,食材リスト!$A$6:$H$505,7,FALSE)*L158/VLOOKUP(J158,食材リスト!$A$6:$H$505,2,FALSE),0))</f>
        <v/>
      </c>
      <c r="S158" s="154"/>
      <c r="T158" s="155"/>
      <c r="U158" s="34"/>
      <c r="V158" s="12" t="str">
        <f>IF(S158="","",VLOOKUP(S158,食材リスト!$A$6:$H$505,3,FALSE))</f>
        <v/>
      </c>
      <c r="W158" s="19" t="str">
        <f>IF(COUNTA(S158:U158)&lt;&gt;2,"",ROUND(VLOOKUP(S158,食材リスト!$A$6:$H$505,4,FALSE)*U158/VLOOKUP(S158,食材リスト!$A$6:$H$505,2,FALSE),1))</f>
        <v/>
      </c>
      <c r="X158" s="30" t="str">
        <f>IF(COUNTA(S158:U158)&lt;&gt;2,"",ROUND(VLOOKUP(S158,食材リスト!$A$6:$H$505,5,FALSE)*U158/VLOOKUP(S158,食材リスト!$A$6:$H$505,2,FALSE),1))</f>
        <v/>
      </c>
      <c r="Y158" s="20" t="str">
        <f>IF(COUNTA(S158:U158)&lt;&gt;2,"",ROUND(VLOOKUP(S158,食材リスト!$A$6:$H$505,6,FALSE)*U158/VLOOKUP(S158,食材リスト!$A$6:$H$505,2,FALSE),1))</f>
        <v/>
      </c>
      <c r="Z158" s="25" t="str">
        <f>IF(COUNTA(S158:U158)&lt;&gt;2,"",ROUND(VLOOKUP(S158,食材リスト!$A$6:$H$505,7,FALSE)*U158/VLOOKUP(S158,食材リスト!$A$6:$H$505,2,FALSE),0))</f>
        <v/>
      </c>
    </row>
    <row r="159" spans="1:26">
      <c r="A159" s="154"/>
      <c r="B159" s="155"/>
      <c r="C159" s="34"/>
      <c r="D159" s="12" t="str">
        <f>IF(A159="","",VLOOKUP(A159,食材リスト!$A$6:$H$505,3,FALSE))</f>
        <v/>
      </c>
      <c r="E159" s="19" t="str">
        <f>IF(COUNTA(A159:C159)&lt;&gt;2,"",ROUND(VLOOKUP(A159,食材リスト!$A$6:$H$505,4,FALSE)*C159/VLOOKUP(A159,食材リスト!$A$6:$H$505,2,FALSE),1))</f>
        <v/>
      </c>
      <c r="F159" s="30" t="str">
        <f>IF(COUNTA(A159:C159)&lt;&gt;2,"",ROUND(VLOOKUP(A159,食材リスト!$A$6:$H$505,5,FALSE)*C159/VLOOKUP(A159,食材リスト!$A$6:$H$505,2,FALSE),1))</f>
        <v/>
      </c>
      <c r="G159" s="20" t="str">
        <f>IF(COUNTA(A159:C159)&lt;&gt;2,"",ROUND(VLOOKUP(A159,食材リスト!$A$6:$H$505,6,FALSE)*C159/VLOOKUP(A159,食材リスト!$A$6:$H$505,2,FALSE),1))</f>
        <v/>
      </c>
      <c r="H159" s="25" t="str">
        <f>IF(COUNTA(A159:C159)&lt;&gt;2,"",ROUND(VLOOKUP(A159,食材リスト!$A$6:$H$505,7,FALSE)*C159/VLOOKUP(A159,食材リスト!$A$6:$H$505,2,FALSE),0))</f>
        <v/>
      </c>
      <c r="J159" s="154"/>
      <c r="K159" s="155"/>
      <c r="L159" s="34"/>
      <c r="M159" s="12" t="str">
        <f>IF(J159="","",VLOOKUP(J159,食材リスト!$A$6:$H$505,3,FALSE))</f>
        <v/>
      </c>
      <c r="N159" s="19" t="str">
        <f>IF(COUNTA(J159:L159)&lt;&gt;2,"",ROUND(VLOOKUP(J159,食材リスト!$A$6:$H$505,4,FALSE)*L159/VLOOKUP(J159,食材リスト!$A$6:$H$505,2,FALSE),1))</f>
        <v/>
      </c>
      <c r="O159" s="30" t="str">
        <f>IF(COUNTA(J159:L159)&lt;&gt;2,"",ROUND(VLOOKUP(J159,食材リスト!$A$6:$H$505,5,FALSE)*L159/VLOOKUP(J159,食材リスト!$A$6:$H$505,2,FALSE),1))</f>
        <v/>
      </c>
      <c r="P159" s="20" t="str">
        <f>IF(COUNTA(J159:L159)&lt;&gt;2,"",ROUND(VLOOKUP(J159,食材リスト!$A$6:$H$505,6,FALSE)*L159/VLOOKUP(J159,食材リスト!$A$6:$H$505,2,FALSE),1))</f>
        <v/>
      </c>
      <c r="Q159" s="25" t="str">
        <f>IF(COUNTA(J159:L159)&lt;&gt;2,"",ROUND(VLOOKUP(J159,食材リスト!$A$6:$H$505,7,FALSE)*L159/VLOOKUP(J159,食材リスト!$A$6:$H$505,2,FALSE),0))</f>
        <v/>
      </c>
      <c r="S159" s="154"/>
      <c r="T159" s="155"/>
      <c r="U159" s="34"/>
      <c r="V159" s="12" t="str">
        <f>IF(S159="","",VLOOKUP(S159,食材リスト!$A$6:$H$505,3,FALSE))</f>
        <v/>
      </c>
      <c r="W159" s="19" t="str">
        <f>IF(COUNTA(S159:U159)&lt;&gt;2,"",ROUND(VLOOKUP(S159,食材リスト!$A$6:$H$505,4,FALSE)*U159/VLOOKUP(S159,食材リスト!$A$6:$H$505,2,FALSE),1))</f>
        <v/>
      </c>
      <c r="X159" s="30" t="str">
        <f>IF(COUNTA(S159:U159)&lt;&gt;2,"",ROUND(VLOOKUP(S159,食材リスト!$A$6:$H$505,5,FALSE)*U159/VLOOKUP(S159,食材リスト!$A$6:$H$505,2,FALSE),1))</f>
        <v/>
      </c>
      <c r="Y159" s="20" t="str">
        <f>IF(COUNTA(S159:U159)&lt;&gt;2,"",ROUND(VLOOKUP(S159,食材リスト!$A$6:$H$505,6,FALSE)*U159/VLOOKUP(S159,食材リスト!$A$6:$H$505,2,FALSE),1))</f>
        <v/>
      </c>
      <c r="Z159" s="25" t="str">
        <f>IF(COUNTA(S159:U159)&lt;&gt;2,"",ROUND(VLOOKUP(S159,食材リスト!$A$6:$H$505,7,FALSE)*U159/VLOOKUP(S159,食材リスト!$A$6:$H$505,2,FALSE),0))</f>
        <v/>
      </c>
    </row>
    <row r="160" spans="1:26">
      <c r="A160" s="154"/>
      <c r="B160" s="155"/>
      <c r="C160" s="34"/>
      <c r="D160" s="12" t="str">
        <f>IF(A160="","",VLOOKUP(A160,食材リスト!$A$6:$H$505,3,FALSE))</f>
        <v/>
      </c>
      <c r="E160" s="19" t="str">
        <f>IF(COUNTA(A160:C160)&lt;&gt;2,"",ROUND(VLOOKUP(A160,食材リスト!$A$6:$H$505,4,FALSE)*C160/VLOOKUP(A160,食材リスト!$A$6:$H$505,2,FALSE),1))</f>
        <v/>
      </c>
      <c r="F160" s="30" t="str">
        <f>IF(COUNTA(A160:C160)&lt;&gt;2,"",ROUND(VLOOKUP(A160,食材リスト!$A$6:$H$505,5,FALSE)*C160/VLOOKUP(A160,食材リスト!$A$6:$H$505,2,FALSE),1))</f>
        <v/>
      </c>
      <c r="G160" s="20" t="str">
        <f>IF(COUNTA(A160:C160)&lt;&gt;2,"",ROUND(VLOOKUP(A160,食材リスト!$A$6:$H$505,6,FALSE)*C160/VLOOKUP(A160,食材リスト!$A$6:$H$505,2,FALSE),1))</f>
        <v/>
      </c>
      <c r="H160" s="25" t="str">
        <f>IF(COUNTA(A160:C160)&lt;&gt;2,"",ROUND(VLOOKUP(A160,食材リスト!$A$6:$H$505,7,FALSE)*C160/VLOOKUP(A160,食材リスト!$A$6:$H$505,2,FALSE),0))</f>
        <v/>
      </c>
      <c r="J160" s="154"/>
      <c r="K160" s="155"/>
      <c r="L160" s="34"/>
      <c r="M160" s="12" t="str">
        <f>IF(J160="","",VLOOKUP(J160,食材リスト!$A$6:$H$505,3,FALSE))</f>
        <v/>
      </c>
      <c r="N160" s="19" t="str">
        <f>IF(COUNTA(J160:L160)&lt;&gt;2,"",ROUND(VLOOKUP(J160,食材リスト!$A$6:$H$505,4,FALSE)*L160/VLOOKUP(J160,食材リスト!$A$6:$H$505,2,FALSE),1))</f>
        <v/>
      </c>
      <c r="O160" s="30" t="str">
        <f>IF(COUNTA(J160:L160)&lt;&gt;2,"",ROUND(VLOOKUP(J160,食材リスト!$A$6:$H$505,5,FALSE)*L160/VLOOKUP(J160,食材リスト!$A$6:$H$505,2,FALSE),1))</f>
        <v/>
      </c>
      <c r="P160" s="20" t="str">
        <f>IF(COUNTA(J160:L160)&lt;&gt;2,"",ROUND(VLOOKUP(J160,食材リスト!$A$6:$H$505,6,FALSE)*L160/VLOOKUP(J160,食材リスト!$A$6:$H$505,2,FALSE),1))</f>
        <v/>
      </c>
      <c r="Q160" s="25" t="str">
        <f>IF(COUNTA(J160:L160)&lt;&gt;2,"",ROUND(VLOOKUP(J160,食材リスト!$A$6:$H$505,7,FALSE)*L160/VLOOKUP(J160,食材リスト!$A$6:$H$505,2,FALSE),0))</f>
        <v/>
      </c>
      <c r="S160" s="154"/>
      <c r="T160" s="155"/>
      <c r="U160" s="34"/>
      <c r="V160" s="12" t="str">
        <f>IF(S160="","",VLOOKUP(S160,食材リスト!$A$6:$H$505,3,FALSE))</f>
        <v/>
      </c>
      <c r="W160" s="19" t="str">
        <f>IF(COUNTA(S160:U160)&lt;&gt;2,"",ROUND(VLOOKUP(S160,食材リスト!$A$6:$H$505,4,FALSE)*U160/VLOOKUP(S160,食材リスト!$A$6:$H$505,2,FALSE),1))</f>
        <v/>
      </c>
      <c r="X160" s="30" t="str">
        <f>IF(COUNTA(S160:U160)&lt;&gt;2,"",ROUND(VLOOKUP(S160,食材リスト!$A$6:$H$505,5,FALSE)*U160/VLOOKUP(S160,食材リスト!$A$6:$H$505,2,FALSE),1))</f>
        <v/>
      </c>
      <c r="Y160" s="20" t="str">
        <f>IF(COUNTA(S160:U160)&lt;&gt;2,"",ROUND(VLOOKUP(S160,食材リスト!$A$6:$H$505,6,FALSE)*U160/VLOOKUP(S160,食材リスト!$A$6:$H$505,2,FALSE),1))</f>
        <v/>
      </c>
      <c r="Z160" s="25" t="str">
        <f>IF(COUNTA(S160:U160)&lt;&gt;2,"",ROUND(VLOOKUP(S160,食材リスト!$A$6:$H$505,7,FALSE)*U160/VLOOKUP(S160,食材リスト!$A$6:$H$505,2,FALSE),0))</f>
        <v/>
      </c>
    </row>
    <row r="161" spans="1:26">
      <c r="A161" s="154"/>
      <c r="B161" s="155"/>
      <c r="C161" s="34"/>
      <c r="D161" s="12" t="str">
        <f>IF(A161="","",VLOOKUP(A161,食材リスト!$A$6:$H$505,3,FALSE))</f>
        <v/>
      </c>
      <c r="E161" s="19" t="str">
        <f>IF(COUNTA(A161:C161)&lt;&gt;2,"",ROUND(VLOOKUP(A161,食材リスト!$A$6:$H$505,4,FALSE)*C161/VLOOKUP(A161,食材リスト!$A$6:$H$505,2,FALSE),1))</f>
        <v/>
      </c>
      <c r="F161" s="30" t="str">
        <f>IF(COUNTA(A161:C161)&lt;&gt;2,"",ROUND(VLOOKUP(A161,食材リスト!$A$6:$H$505,5,FALSE)*C161/VLOOKUP(A161,食材リスト!$A$6:$H$505,2,FALSE),1))</f>
        <v/>
      </c>
      <c r="G161" s="20" t="str">
        <f>IF(COUNTA(A161:C161)&lt;&gt;2,"",ROUND(VLOOKUP(A161,食材リスト!$A$6:$H$505,6,FALSE)*C161/VLOOKUP(A161,食材リスト!$A$6:$H$505,2,FALSE),1))</f>
        <v/>
      </c>
      <c r="H161" s="25" t="str">
        <f>IF(COUNTA(A161:C161)&lt;&gt;2,"",ROUND(VLOOKUP(A161,食材リスト!$A$6:$H$505,7,FALSE)*C161/VLOOKUP(A161,食材リスト!$A$6:$H$505,2,FALSE),0))</f>
        <v/>
      </c>
      <c r="J161" s="154"/>
      <c r="K161" s="155"/>
      <c r="L161" s="34"/>
      <c r="M161" s="12" t="str">
        <f>IF(J161="","",VLOOKUP(J161,食材リスト!$A$6:$H$505,3,FALSE))</f>
        <v/>
      </c>
      <c r="N161" s="19" t="str">
        <f>IF(COUNTA(J161:L161)&lt;&gt;2,"",ROUND(VLOOKUP(J161,食材リスト!$A$6:$H$505,4,FALSE)*L161/VLOOKUP(J161,食材リスト!$A$6:$H$505,2,FALSE),1))</f>
        <v/>
      </c>
      <c r="O161" s="30" t="str">
        <f>IF(COUNTA(J161:L161)&lt;&gt;2,"",ROUND(VLOOKUP(J161,食材リスト!$A$6:$H$505,5,FALSE)*L161/VLOOKUP(J161,食材リスト!$A$6:$H$505,2,FALSE),1))</f>
        <v/>
      </c>
      <c r="P161" s="20" t="str">
        <f>IF(COUNTA(J161:L161)&lt;&gt;2,"",ROUND(VLOOKUP(J161,食材リスト!$A$6:$H$505,6,FALSE)*L161/VLOOKUP(J161,食材リスト!$A$6:$H$505,2,FALSE),1))</f>
        <v/>
      </c>
      <c r="Q161" s="25" t="str">
        <f>IF(COUNTA(J161:L161)&lt;&gt;2,"",ROUND(VLOOKUP(J161,食材リスト!$A$6:$H$505,7,FALSE)*L161/VLOOKUP(J161,食材リスト!$A$6:$H$505,2,FALSE),0))</f>
        <v/>
      </c>
      <c r="S161" s="154"/>
      <c r="T161" s="155"/>
      <c r="U161" s="34"/>
      <c r="V161" s="12" t="str">
        <f>IF(S161="","",VLOOKUP(S161,食材リスト!$A$6:$H$505,3,FALSE))</f>
        <v/>
      </c>
      <c r="W161" s="19" t="str">
        <f>IF(COUNTA(S161:U161)&lt;&gt;2,"",ROUND(VLOOKUP(S161,食材リスト!$A$6:$H$505,4,FALSE)*U161/VLOOKUP(S161,食材リスト!$A$6:$H$505,2,FALSE),1))</f>
        <v/>
      </c>
      <c r="X161" s="30" t="str">
        <f>IF(COUNTA(S161:U161)&lt;&gt;2,"",ROUND(VLOOKUP(S161,食材リスト!$A$6:$H$505,5,FALSE)*U161/VLOOKUP(S161,食材リスト!$A$6:$H$505,2,FALSE),1))</f>
        <v/>
      </c>
      <c r="Y161" s="20" t="str">
        <f>IF(COUNTA(S161:U161)&lt;&gt;2,"",ROUND(VLOOKUP(S161,食材リスト!$A$6:$H$505,6,FALSE)*U161/VLOOKUP(S161,食材リスト!$A$6:$H$505,2,FALSE),1))</f>
        <v/>
      </c>
      <c r="Z161" s="25" t="str">
        <f>IF(COUNTA(S161:U161)&lt;&gt;2,"",ROUND(VLOOKUP(S161,食材リスト!$A$6:$H$505,7,FALSE)*U161/VLOOKUP(S161,食材リスト!$A$6:$H$505,2,FALSE),0))</f>
        <v/>
      </c>
    </row>
    <row r="162" spans="1:26">
      <c r="A162" s="154"/>
      <c r="B162" s="155"/>
      <c r="C162" s="34"/>
      <c r="D162" s="12" t="str">
        <f>IF(A162="","",VLOOKUP(A162,食材リスト!$A$6:$H$505,3,FALSE))</f>
        <v/>
      </c>
      <c r="E162" s="19" t="str">
        <f>IF(COUNTA(A162:C162)&lt;&gt;2,"",ROUND(VLOOKUP(A162,食材リスト!$A$6:$H$505,4,FALSE)*C162/VLOOKUP(A162,食材リスト!$A$6:$H$505,2,FALSE),1))</f>
        <v/>
      </c>
      <c r="F162" s="30" t="str">
        <f>IF(COUNTA(A162:C162)&lt;&gt;2,"",ROUND(VLOOKUP(A162,食材リスト!$A$6:$H$505,5,FALSE)*C162/VLOOKUP(A162,食材リスト!$A$6:$H$505,2,FALSE),1))</f>
        <v/>
      </c>
      <c r="G162" s="20" t="str">
        <f>IF(COUNTA(A162:C162)&lt;&gt;2,"",ROUND(VLOOKUP(A162,食材リスト!$A$6:$H$505,6,FALSE)*C162/VLOOKUP(A162,食材リスト!$A$6:$H$505,2,FALSE),1))</f>
        <v/>
      </c>
      <c r="H162" s="25" t="str">
        <f>IF(COUNTA(A162:C162)&lt;&gt;2,"",ROUND(VLOOKUP(A162,食材リスト!$A$6:$H$505,7,FALSE)*C162/VLOOKUP(A162,食材リスト!$A$6:$H$505,2,FALSE),0))</f>
        <v/>
      </c>
      <c r="J162" s="154"/>
      <c r="K162" s="155"/>
      <c r="L162" s="34"/>
      <c r="M162" s="12" t="str">
        <f>IF(J162="","",VLOOKUP(J162,食材リスト!$A$6:$H$505,3,FALSE))</f>
        <v/>
      </c>
      <c r="N162" s="19" t="str">
        <f>IF(COUNTA(J162:L162)&lt;&gt;2,"",ROUND(VLOOKUP(J162,食材リスト!$A$6:$H$505,4,FALSE)*L162/VLOOKUP(J162,食材リスト!$A$6:$H$505,2,FALSE),1))</f>
        <v/>
      </c>
      <c r="O162" s="30" t="str">
        <f>IF(COUNTA(J162:L162)&lt;&gt;2,"",ROUND(VLOOKUP(J162,食材リスト!$A$6:$H$505,5,FALSE)*L162/VLOOKUP(J162,食材リスト!$A$6:$H$505,2,FALSE),1))</f>
        <v/>
      </c>
      <c r="P162" s="20" t="str">
        <f>IF(COUNTA(J162:L162)&lt;&gt;2,"",ROUND(VLOOKUP(J162,食材リスト!$A$6:$H$505,6,FALSE)*L162/VLOOKUP(J162,食材リスト!$A$6:$H$505,2,FALSE),1))</f>
        <v/>
      </c>
      <c r="Q162" s="25" t="str">
        <f>IF(COUNTA(J162:L162)&lt;&gt;2,"",ROUND(VLOOKUP(J162,食材リスト!$A$6:$H$505,7,FALSE)*L162/VLOOKUP(J162,食材リスト!$A$6:$H$505,2,FALSE),0))</f>
        <v/>
      </c>
      <c r="S162" s="154"/>
      <c r="T162" s="155"/>
      <c r="U162" s="34"/>
      <c r="V162" s="12" t="str">
        <f>IF(S162="","",VLOOKUP(S162,食材リスト!$A$6:$H$505,3,FALSE))</f>
        <v/>
      </c>
      <c r="W162" s="19" t="str">
        <f>IF(COUNTA(S162:U162)&lt;&gt;2,"",ROUND(VLOOKUP(S162,食材リスト!$A$6:$H$505,4,FALSE)*U162/VLOOKUP(S162,食材リスト!$A$6:$H$505,2,FALSE),1))</f>
        <v/>
      </c>
      <c r="X162" s="30" t="str">
        <f>IF(COUNTA(S162:U162)&lt;&gt;2,"",ROUND(VLOOKUP(S162,食材リスト!$A$6:$H$505,5,FALSE)*U162/VLOOKUP(S162,食材リスト!$A$6:$H$505,2,FALSE),1))</f>
        <v/>
      </c>
      <c r="Y162" s="20" t="str">
        <f>IF(COUNTA(S162:U162)&lt;&gt;2,"",ROUND(VLOOKUP(S162,食材リスト!$A$6:$H$505,6,FALSE)*U162/VLOOKUP(S162,食材リスト!$A$6:$H$505,2,FALSE),1))</f>
        <v/>
      </c>
      <c r="Z162" s="25" t="str">
        <f>IF(COUNTA(S162:U162)&lt;&gt;2,"",ROUND(VLOOKUP(S162,食材リスト!$A$6:$H$505,7,FALSE)*U162/VLOOKUP(S162,食材リスト!$A$6:$H$505,2,FALSE),0))</f>
        <v/>
      </c>
    </row>
    <row r="163" spans="1:26">
      <c r="A163" s="154"/>
      <c r="B163" s="155"/>
      <c r="C163" s="34"/>
      <c r="D163" s="12" t="str">
        <f>IF(A163="","",VLOOKUP(A163,食材リスト!$A$6:$H$505,3,FALSE))</f>
        <v/>
      </c>
      <c r="E163" s="19" t="str">
        <f>IF(COUNTA(A163:C163)&lt;&gt;2,"",ROUND(VLOOKUP(A163,食材リスト!$A$6:$H$505,4,FALSE)*C163/VLOOKUP(A163,食材リスト!$A$6:$H$505,2,FALSE),1))</f>
        <v/>
      </c>
      <c r="F163" s="30" t="str">
        <f>IF(COUNTA(A163:C163)&lt;&gt;2,"",ROUND(VLOOKUP(A163,食材リスト!$A$6:$H$505,5,FALSE)*C163/VLOOKUP(A163,食材リスト!$A$6:$H$505,2,FALSE),1))</f>
        <v/>
      </c>
      <c r="G163" s="20" t="str">
        <f>IF(COUNTA(A163:C163)&lt;&gt;2,"",ROUND(VLOOKUP(A163,食材リスト!$A$6:$H$505,6,FALSE)*C163/VLOOKUP(A163,食材リスト!$A$6:$H$505,2,FALSE),1))</f>
        <v/>
      </c>
      <c r="H163" s="25" t="str">
        <f>IF(COUNTA(A163:C163)&lt;&gt;2,"",ROUND(VLOOKUP(A163,食材リスト!$A$6:$H$505,7,FALSE)*C163/VLOOKUP(A163,食材リスト!$A$6:$H$505,2,FALSE),0))</f>
        <v/>
      </c>
      <c r="J163" s="154"/>
      <c r="K163" s="155"/>
      <c r="L163" s="34"/>
      <c r="M163" s="12" t="str">
        <f>IF(J163="","",VLOOKUP(J163,食材リスト!$A$6:$H$505,3,FALSE))</f>
        <v/>
      </c>
      <c r="N163" s="19" t="str">
        <f>IF(COUNTA(J163:L163)&lt;&gt;2,"",ROUND(VLOOKUP(J163,食材リスト!$A$6:$H$505,4,FALSE)*L163/VLOOKUP(J163,食材リスト!$A$6:$H$505,2,FALSE),1))</f>
        <v/>
      </c>
      <c r="O163" s="30" t="str">
        <f>IF(COUNTA(J163:L163)&lt;&gt;2,"",ROUND(VLOOKUP(J163,食材リスト!$A$6:$H$505,5,FALSE)*L163/VLOOKUP(J163,食材リスト!$A$6:$H$505,2,FALSE),1))</f>
        <v/>
      </c>
      <c r="P163" s="20" t="str">
        <f>IF(COUNTA(J163:L163)&lt;&gt;2,"",ROUND(VLOOKUP(J163,食材リスト!$A$6:$H$505,6,FALSE)*L163/VLOOKUP(J163,食材リスト!$A$6:$H$505,2,FALSE),1))</f>
        <v/>
      </c>
      <c r="Q163" s="25" t="str">
        <f>IF(COUNTA(J163:L163)&lt;&gt;2,"",ROUND(VLOOKUP(J163,食材リスト!$A$6:$H$505,7,FALSE)*L163/VLOOKUP(J163,食材リスト!$A$6:$H$505,2,FALSE),0))</f>
        <v/>
      </c>
      <c r="S163" s="154"/>
      <c r="T163" s="155"/>
      <c r="U163" s="34"/>
      <c r="V163" s="12" t="str">
        <f>IF(S163="","",VLOOKUP(S163,食材リスト!$A$6:$H$505,3,FALSE))</f>
        <v/>
      </c>
      <c r="W163" s="19" t="str">
        <f>IF(COUNTA(S163:U163)&lt;&gt;2,"",ROUND(VLOOKUP(S163,食材リスト!$A$6:$H$505,4,FALSE)*U163/VLOOKUP(S163,食材リスト!$A$6:$H$505,2,FALSE),1))</f>
        <v/>
      </c>
      <c r="X163" s="30" t="str">
        <f>IF(COUNTA(S163:U163)&lt;&gt;2,"",ROUND(VLOOKUP(S163,食材リスト!$A$6:$H$505,5,FALSE)*U163/VLOOKUP(S163,食材リスト!$A$6:$H$505,2,FALSE),1))</f>
        <v/>
      </c>
      <c r="Y163" s="20" t="str">
        <f>IF(COUNTA(S163:U163)&lt;&gt;2,"",ROUND(VLOOKUP(S163,食材リスト!$A$6:$H$505,6,FALSE)*U163/VLOOKUP(S163,食材リスト!$A$6:$H$505,2,FALSE),1))</f>
        <v/>
      </c>
      <c r="Z163" s="25" t="str">
        <f>IF(COUNTA(S163:U163)&lt;&gt;2,"",ROUND(VLOOKUP(S163,食材リスト!$A$6:$H$505,7,FALSE)*U163/VLOOKUP(S163,食材リスト!$A$6:$H$505,2,FALSE),0))</f>
        <v/>
      </c>
    </row>
    <row r="164" spans="1:26">
      <c r="A164" s="154"/>
      <c r="B164" s="155"/>
      <c r="C164" s="34"/>
      <c r="D164" s="12" t="str">
        <f>IF(A164="","",VLOOKUP(A164,食材リスト!$A$6:$H$505,3,FALSE))</f>
        <v/>
      </c>
      <c r="E164" s="19" t="str">
        <f>IF(COUNTA(A164:C164)&lt;&gt;2,"",ROUND(VLOOKUP(A164,食材リスト!$A$6:$H$505,4,FALSE)*C164/VLOOKUP(A164,食材リスト!$A$6:$H$505,2,FALSE),1))</f>
        <v/>
      </c>
      <c r="F164" s="30" t="str">
        <f>IF(COUNTA(A164:C164)&lt;&gt;2,"",ROUND(VLOOKUP(A164,食材リスト!$A$6:$H$505,5,FALSE)*C164/VLOOKUP(A164,食材リスト!$A$6:$H$505,2,FALSE),1))</f>
        <v/>
      </c>
      <c r="G164" s="20" t="str">
        <f>IF(COUNTA(A164:C164)&lt;&gt;2,"",ROUND(VLOOKUP(A164,食材リスト!$A$6:$H$505,6,FALSE)*C164/VLOOKUP(A164,食材リスト!$A$6:$H$505,2,FALSE),1))</f>
        <v/>
      </c>
      <c r="H164" s="25" t="str">
        <f>IF(COUNTA(A164:C164)&lt;&gt;2,"",ROUND(VLOOKUP(A164,食材リスト!$A$6:$H$505,7,FALSE)*C164/VLOOKUP(A164,食材リスト!$A$6:$H$505,2,FALSE),0))</f>
        <v/>
      </c>
      <c r="J164" s="154"/>
      <c r="K164" s="155"/>
      <c r="L164" s="34"/>
      <c r="M164" s="12" t="str">
        <f>IF(J164="","",VLOOKUP(J164,食材リスト!$A$6:$H$505,3,FALSE))</f>
        <v/>
      </c>
      <c r="N164" s="19" t="str">
        <f>IF(COUNTA(J164:L164)&lt;&gt;2,"",ROUND(VLOOKUP(J164,食材リスト!$A$6:$H$505,4,FALSE)*L164/VLOOKUP(J164,食材リスト!$A$6:$H$505,2,FALSE),1))</f>
        <v/>
      </c>
      <c r="O164" s="30" t="str">
        <f>IF(COUNTA(J164:L164)&lt;&gt;2,"",ROUND(VLOOKUP(J164,食材リスト!$A$6:$H$505,5,FALSE)*L164/VLOOKUP(J164,食材リスト!$A$6:$H$505,2,FALSE),1))</f>
        <v/>
      </c>
      <c r="P164" s="20" t="str">
        <f>IF(COUNTA(J164:L164)&lt;&gt;2,"",ROUND(VLOOKUP(J164,食材リスト!$A$6:$H$505,6,FALSE)*L164/VLOOKUP(J164,食材リスト!$A$6:$H$505,2,FALSE),1))</f>
        <v/>
      </c>
      <c r="Q164" s="25" t="str">
        <f>IF(COUNTA(J164:L164)&lt;&gt;2,"",ROUND(VLOOKUP(J164,食材リスト!$A$6:$H$505,7,FALSE)*L164/VLOOKUP(J164,食材リスト!$A$6:$H$505,2,FALSE),0))</f>
        <v/>
      </c>
      <c r="S164" s="154"/>
      <c r="T164" s="155"/>
      <c r="U164" s="34"/>
      <c r="V164" s="12" t="str">
        <f>IF(S164="","",VLOOKUP(S164,食材リスト!$A$6:$H$505,3,FALSE))</f>
        <v/>
      </c>
      <c r="W164" s="19" t="str">
        <f>IF(COUNTA(S164:U164)&lt;&gt;2,"",ROUND(VLOOKUP(S164,食材リスト!$A$6:$H$505,4,FALSE)*U164/VLOOKUP(S164,食材リスト!$A$6:$H$505,2,FALSE),1))</f>
        <v/>
      </c>
      <c r="X164" s="30" t="str">
        <f>IF(COUNTA(S164:U164)&lt;&gt;2,"",ROUND(VLOOKUP(S164,食材リスト!$A$6:$H$505,5,FALSE)*U164/VLOOKUP(S164,食材リスト!$A$6:$H$505,2,FALSE),1))</f>
        <v/>
      </c>
      <c r="Y164" s="20" t="str">
        <f>IF(COUNTA(S164:U164)&lt;&gt;2,"",ROUND(VLOOKUP(S164,食材リスト!$A$6:$H$505,6,FALSE)*U164/VLOOKUP(S164,食材リスト!$A$6:$H$505,2,FALSE),1))</f>
        <v/>
      </c>
      <c r="Z164" s="25" t="str">
        <f>IF(COUNTA(S164:U164)&lt;&gt;2,"",ROUND(VLOOKUP(S164,食材リスト!$A$6:$H$505,7,FALSE)*U164/VLOOKUP(S164,食材リスト!$A$6:$H$505,2,FALSE),0))</f>
        <v/>
      </c>
    </row>
    <row r="165" spans="1:26">
      <c r="A165" s="154"/>
      <c r="B165" s="155"/>
      <c r="C165" s="34"/>
      <c r="D165" s="12" t="str">
        <f>IF(A165="","",VLOOKUP(A165,食材リスト!$A$6:$H$505,3,FALSE))</f>
        <v/>
      </c>
      <c r="E165" s="19" t="str">
        <f>IF(COUNTA(A165:C165)&lt;&gt;2,"",ROUND(VLOOKUP(A165,食材リスト!$A$6:$H$505,4,FALSE)*C165/VLOOKUP(A165,食材リスト!$A$6:$H$505,2,FALSE),1))</f>
        <v/>
      </c>
      <c r="F165" s="30" t="str">
        <f>IF(COUNTA(A165:C165)&lt;&gt;2,"",ROUND(VLOOKUP(A165,食材リスト!$A$6:$H$505,5,FALSE)*C165/VLOOKUP(A165,食材リスト!$A$6:$H$505,2,FALSE),1))</f>
        <v/>
      </c>
      <c r="G165" s="20" t="str">
        <f>IF(COUNTA(A165:C165)&lt;&gt;2,"",ROUND(VLOOKUP(A165,食材リスト!$A$6:$H$505,6,FALSE)*C165/VLOOKUP(A165,食材リスト!$A$6:$H$505,2,FALSE),1))</f>
        <v/>
      </c>
      <c r="H165" s="25" t="str">
        <f>IF(COUNTA(A165:C165)&lt;&gt;2,"",ROUND(VLOOKUP(A165,食材リスト!$A$6:$H$505,7,FALSE)*C165/VLOOKUP(A165,食材リスト!$A$6:$H$505,2,FALSE),0))</f>
        <v/>
      </c>
      <c r="J165" s="154"/>
      <c r="K165" s="155"/>
      <c r="L165" s="34"/>
      <c r="M165" s="12" t="str">
        <f>IF(J165="","",VLOOKUP(J165,食材リスト!$A$6:$H$505,3,FALSE))</f>
        <v/>
      </c>
      <c r="N165" s="19" t="str">
        <f>IF(COUNTA(J165:L165)&lt;&gt;2,"",ROUND(VLOOKUP(J165,食材リスト!$A$6:$H$505,4,FALSE)*L165/VLOOKUP(J165,食材リスト!$A$6:$H$505,2,FALSE),1))</f>
        <v/>
      </c>
      <c r="O165" s="30" t="str">
        <f>IF(COUNTA(J165:L165)&lt;&gt;2,"",ROUND(VLOOKUP(J165,食材リスト!$A$6:$H$505,5,FALSE)*L165/VLOOKUP(J165,食材リスト!$A$6:$H$505,2,FALSE),1))</f>
        <v/>
      </c>
      <c r="P165" s="20" t="str">
        <f>IF(COUNTA(J165:L165)&lt;&gt;2,"",ROUND(VLOOKUP(J165,食材リスト!$A$6:$H$505,6,FALSE)*L165/VLOOKUP(J165,食材リスト!$A$6:$H$505,2,FALSE),1))</f>
        <v/>
      </c>
      <c r="Q165" s="25" t="str">
        <f>IF(COUNTA(J165:L165)&lt;&gt;2,"",ROUND(VLOOKUP(J165,食材リスト!$A$6:$H$505,7,FALSE)*L165/VLOOKUP(J165,食材リスト!$A$6:$H$505,2,FALSE),0))</f>
        <v/>
      </c>
      <c r="S165" s="154"/>
      <c r="T165" s="155"/>
      <c r="U165" s="34"/>
      <c r="V165" s="12" t="str">
        <f>IF(S165="","",VLOOKUP(S165,食材リスト!$A$6:$H$505,3,FALSE))</f>
        <v/>
      </c>
      <c r="W165" s="19" t="str">
        <f>IF(COUNTA(S165:U165)&lt;&gt;2,"",ROUND(VLOOKUP(S165,食材リスト!$A$6:$H$505,4,FALSE)*U165/VLOOKUP(S165,食材リスト!$A$6:$H$505,2,FALSE),1))</f>
        <v/>
      </c>
      <c r="X165" s="30" t="str">
        <f>IF(COUNTA(S165:U165)&lt;&gt;2,"",ROUND(VLOOKUP(S165,食材リスト!$A$6:$H$505,5,FALSE)*U165/VLOOKUP(S165,食材リスト!$A$6:$H$505,2,FALSE),1))</f>
        <v/>
      </c>
      <c r="Y165" s="20" t="str">
        <f>IF(COUNTA(S165:U165)&lt;&gt;2,"",ROUND(VLOOKUP(S165,食材リスト!$A$6:$H$505,6,FALSE)*U165/VLOOKUP(S165,食材リスト!$A$6:$H$505,2,FALSE),1))</f>
        <v/>
      </c>
      <c r="Z165" s="25" t="str">
        <f>IF(COUNTA(S165:U165)&lt;&gt;2,"",ROUND(VLOOKUP(S165,食材リスト!$A$6:$H$505,7,FALSE)*U165/VLOOKUP(S165,食材リスト!$A$6:$H$505,2,FALSE),0))</f>
        <v/>
      </c>
    </row>
    <row r="166" spans="1:26">
      <c r="A166" s="154"/>
      <c r="B166" s="155"/>
      <c r="C166" s="34"/>
      <c r="D166" s="12" t="str">
        <f>IF(A166="","",VLOOKUP(A166,食材リスト!$A$6:$H$505,3,FALSE))</f>
        <v/>
      </c>
      <c r="E166" s="19" t="str">
        <f>IF(COUNTA(A166:C166)&lt;&gt;2,"",ROUND(VLOOKUP(A166,食材リスト!$A$6:$H$505,4,FALSE)*C166/VLOOKUP(A166,食材リスト!$A$6:$H$505,2,FALSE),1))</f>
        <v/>
      </c>
      <c r="F166" s="30" t="str">
        <f>IF(COUNTA(A166:C166)&lt;&gt;2,"",ROUND(VLOOKUP(A166,食材リスト!$A$6:$H$505,5,FALSE)*C166/VLOOKUP(A166,食材リスト!$A$6:$H$505,2,FALSE),1))</f>
        <v/>
      </c>
      <c r="G166" s="20" t="str">
        <f>IF(COUNTA(A166:C166)&lt;&gt;2,"",ROUND(VLOOKUP(A166,食材リスト!$A$6:$H$505,6,FALSE)*C166/VLOOKUP(A166,食材リスト!$A$6:$H$505,2,FALSE),1))</f>
        <v/>
      </c>
      <c r="H166" s="25" t="str">
        <f>IF(COUNTA(A166:C166)&lt;&gt;2,"",ROUND(VLOOKUP(A166,食材リスト!$A$6:$H$505,7,FALSE)*C166/VLOOKUP(A166,食材リスト!$A$6:$H$505,2,FALSE),0))</f>
        <v/>
      </c>
      <c r="J166" s="154"/>
      <c r="K166" s="155"/>
      <c r="L166" s="34"/>
      <c r="M166" s="12" t="str">
        <f>IF(J166="","",VLOOKUP(J166,食材リスト!$A$6:$H$505,3,FALSE))</f>
        <v/>
      </c>
      <c r="N166" s="19" t="str">
        <f>IF(COUNTA(J166:L166)&lt;&gt;2,"",ROUND(VLOOKUP(J166,食材リスト!$A$6:$H$505,4,FALSE)*L166/VLOOKUP(J166,食材リスト!$A$6:$H$505,2,FALSE),1))</f>
        <v/>
      </c>
      <c r="O166" s="30" t="str">
        <f>IF(COUNTA(J166:L166)&lt;&gt;2,"",ROUND(VLOOKUP(J166,食材リスト!$A$6:$H$505,5,FALSE)*L166/VLOOKUP(J166,食材リスト!$A$6:$H$505,2,FALSE),1))</f>
        <v/>
      </c>
      <c r="P166" s="20" t="str">
        <f>IF(COUNTA(J166:L166)&lt;&gt;2,"",ROUND(VLOOKUP(J166,食材リスト!$A$6:$H$505,6,FALSE)*L166/VLOOKUP(J166,食材リスト!$A$6:$H$505,2,FALSE),1))</f>
        <v/>
      </c>
      <c r="Q166" s="25" t="str">
        <f>IF(COUNTA(J166:L166)&lt;&gt;2,"",ROUND(VLOOKUP(J166,食材リスト!$A$6:$H$505,7,FALSE)*L166/VLOOKUP(J166,食材リスト!$A$6:$H$505,2,FALSE),0))</f>
        <v/>
      </c>
      <c r="S166" s="154"/>
      <c r="T166" s="155"/>
      <c r="U166" s="34"/>
      <c r="V166" s="12" t="str">
        <f>IF(S166="","",VLOOKUP(S166,食材リスト!$A$6:$H$505,3,FALSE))</f>
        <v/>
      </c>
      <c r="W166" s="19" t="str">
        <f>IF(COUNTA(S166:U166)&lt;&gt;2,"",ROUND(VLOOKUP(S166,食材リスト!$A$6:$H$505,4,FALSE)*U166/VLOOKUP(S166,食材リスト!$A$6:$H$505,2,FALSE),1))</f>
        <v/>
      </c>
      <c r="X166" s="30" t="str">
        <f>IF(COUNTA(S166:U166)&lt;&gt;2,"",ROUND(VLOOKUP(S166,食材リスト!$A$6:$H$505,5,FALSE)*U166/VLOOKUP(S166,食材リスト!$A$6:$H$505,2,FALSE),1))</f>
        <v/>
      </c>
      <c r="Y166" s="20" t="str">
        <f>IF(COUNTA(S166:U166)&lt;&gt;2,"",ROUND(VLOOKUP(S166,食材リスト!$A$6:$H$505,6,FALSE)*U166/VLOOKUP(S166,食材リスト!$A$6:$H$505,2,FALSE),1))</f>
        <v/>
      </c>
      <c r="Z166" s="25" t="str">
        <f>IF(COUNTA(S166:U166)&lt;&gt;2,"",ROUND(VLOOKUP(S166,食材リスト!$A$6:$H$505,7,FALSE)*U166/VLOOKUP(S166,食材リスト!$A$6:$H$505,2,FALSE),0))</f>
        <v/>
      </c>
    </row>
    <row r="167" spans="1:26">
      <c r="A167" s="154"/>
      <c r="B167" s="155"/>
      <c r="C167" s="34"/>
      <c r="D167" s="12" t="str">
        <f>IF(A167="","",VLOOKUP(A167,食材リスト!$A$6:$H$505,3,FALSE))</f>
        <v/>
      </c>
      <c r="E167" s="19" t="str">
        <f>IF(COUNTA(A167:C167)&lt;&gt;2,"",ROUND(VLOOKUP(A167,食材リスト!$A$6:$H$505,4,FALSE)*C167/VLOOKUP(A167,食材リスト!$A$6:$H$505,2,FALSE),1))</f>
        <v/>
      </c>
      <c r="F167" s="30" t="str">
        <f>IF(COUNTA(A167:C167)&lt;&gt;2,"",ROUND(VLOOKUP(A167,食材リスト!$A$6:$H$505,5,FALSE)*C167/VLOOKUP(A167,食材リスト!$A$6:$H$505,2,FALSE),1))</f>
        <v/>
      </c>
      <c r="G167" s="20" t="str">
        <f>IF(COUNTA(A167:C167)&lt;&gt;2,"",ROUND(VLOOKUP(A167,食材リスト!$A$6:$H$505,6,FALSE)*C167/VLOOKUP(A167,食材リスト!$A$6:$H$505,2,FALSE),1))</f>
        <v/>
      </c>
      <c r="H167" s="25" t="str">
        <f>IF(COUNTA(A167:C167)&lt;&gt;2,"",ROUND(VLOOKUP(A167,食材リスト!$A$6:$H$505,7,FALSE)*C167/VLOOKUP(A167,食材リスト!$A$6:$H$505,2,FALSE),0))</f>
        <v/>
      </c>
      <c r="J167" s="154"/>
      <c r="K167" s="155"/>
      <c r="L167" s="34"/>
      <c r="M167" s="12" t="str">
        <f>IF(J167="","",VLOOKUP(J167,食材リスト!$A$6:$H$505,3,FALSE))</f>
        <v/>
      </c>
      <c r="N167" s="19" t="str">
        <f>IF(COUNTA(J167:L167)&lt;&gt;2,"",ROUND(VLOOKUP(J167,食材リスト!$A$6:$H$505,4,FALSE)*L167/VLOOKUP(J167,食材リスト!$A$6:$H$505,2,FALSE),1))</f>
        <v/>
      </c>
      <c r="O167" s="30" t="str">
        <f>IF(COUNTA(J167:L167)&lt;&gt;2,"",ROUND(VLOOKUP(J167,食材リスト!$A$6:$H$505,5,FALSE)*L167/VLOOKUP(J167,食材リスト!$A$6:$H$505,2,FALSE),1))</f>
        <v/>
      </c>
      <c r="P167" s="20" t="str">
        <f>IF(COUNTA(J167:L167)&lt;&gt;2,"",ROUND(VLOOKUP(J167,食材リスト!$A$6:$H$505,6,FALSE)*L167/VLOOKUP(J167,食材リスト!$A$6:$H$505,2,FALSE),1))</f>
        <v/>
      </c>
      <c r="Q167" s="25" t="str">
        <f>IF(COUNTA(J167:L167)&lt;&gt;2,"",ROUND(VLOOKUP(J167,食材リスト!$A$6:$H$505,7,FALSE)*L167/VLOOKUP(J167,食材リスト!$A$6:$H$505,2,FALSE),0))</f>
        <v/>
      </c>
      <c r="S167" s="154"/>
      <c r="T167" s="155"/>
      <c r="U167" s="34"/>
      <c r="V167" s="12" t="str">
        <f>IF(S167="","",VLOOKUP(S167,食材リスト!$A$6:$H$505,3,FALSE))</f>
        <v/>
      </c>
      <c r="W167" s="19" t="str">
        <f>IF(COUNTA(S167:U167)&lt;&gt;2,"",ROUND(VLOOKUP(S167,食材リスト!$A$6:$H$505,4,FALSE)*U167/VLOOKUP(S167,食材リスト!$A$6:$H$505,2,FALSE),1))</f>
        <v/>
      </c>
      <c r="X167" s="30" t="str">
        <f>IF(COUNTA(S167:U167)&lt;&gt;2,"",ROUND(VLOOKUP(S167,食材リスト!$A$6:$H$505,5,FALSE)*U167/VLOOKUP(S167,食材リスト!$A$6:$H$505,2,FALSE),1))</f>
        <v/>
      </c>
      <c r="Y167" s="20" t="str">
        <f>IF(COUNTA(S167:U167)&lt;&gt;2,"",ROUND(VLOOKUP(S167,食材リスト!$A$6:$H$505,6,FALSE)*U167/VLOOKUP(S167,食材リスト!$A$6:$H$505,2,FALSE),1))</f>
        <v/>
      </c>
      <c r="Z167" s="25" t="str">
        <f>IF(COUNTA(S167:U167)&lt;&gt;2,"",ROUND(VLOOKUP(S167,食材リスト!$A$6:$H$505,7,FALSE)*U167/VLOOKUP(S167,食材リスト!$A$6:$H$505,2,FALSE),0))</f>
        <v/>
      </c>
    </row>
    <row r="168" spans="1:26">
      <c r="A168" s="154"/>
      <c r="B168" s="155"/>
      <c r="C168" s="34"/>
      <c r="D168" s="12" t="str">
        <f>IF(A168="","",VLOOKUP(A168,食材リスト!$A$6:$H$505,3,FALSE))</f>
        <v/>
      </c>
      <c r="E168" s="19" t="str">
        <f>IF(COUNTA(A168:C168)&lt;&gt;2,"",ROUND(VLOOKUP(A168,食材リスト!$A$6:$H$505,4,FALSE)*C168/VLOOKUP(A168,食材リスト!$A$6:$H$505,2,FALSE),1))</f>
        <v/>
      </c>
      <c r="F168" s="30" t="str">
        <f>IF(COUNTA(A168:C168)&lt;&gt;2,"",ROUND(VLOOKUP(A168,食材リスト!$A$6:$H$505,5,FALSE)*C168/VLOOKUP(A168,食材リスト!$A$6:$H$505,2,FALSE),1))</f>
        <v/>
      </c>
      <c r="G168" s="20" t="str">
        <f>IF(COUNTA(A168:C168)&lt;&gt;2,"",ROUND(VLOOKUP(A168,食材リスト!$A$6:$H$505,6,FALSE)*C168/VLOOKUP(A168,食材リスト!$A$6:$H$505,2,FALSE),1))</f>
        <v/>
      </c>
      <c r="H168" s="25" t="str">
        <f>IF(COUNTA(A168:C168)&lt;&gt;2,"",ROUND(VLOOKUP(A168,食材リスト!$A$6:$H$505,7,FALSE)*C168/VLOOKUP(A168,食材リスト!$A$6:$H$505,2,FALSE),0))</f>
        <v/>
      </c>
      <c r="J168" s="154"/>
      <c r="K168" s="155"/>
      <c r="L168" s="34"/>
      <c r="M168" s="12" t="str">
        <f>IF(J168="","",VLOOKUP(J168,食材リスト!$A$6:$H$505,3,FALSE))</f>
        <v/>
      </c>
      <c r="N168" s="19" t="str">
        <f>IF(COUNTA(J168:L168)&lt;&gt;2,"",ROUND(VLOOKUP(J168,食材リスト!$A$6:$H$505,4,FALSE)*L168/VLOOKUP(J168,食材リスト!$A$6:$H$505,2,FALSE),1))</f>
        <v/>
      </c>
      <c r="O168" s="30" t="str">
        <f>IF(COUNTA(J168:L168)&lt;&gt;2,"",ROUND(VLOOKUP(J168,食材リスト!$A$6:$H$505,5,FALSE)*L168/VLOOKUP(J168,食材リスト!$A$6:$H$505,2,FALSE),1))</f>
        <v/>
      </c>
      <c r="P168" s="20" t="str">
        <f>IF(COUNTA(J168:L168)&lt;&gt;2,"",ROUND(VLOOKUP(J168,食材リスト!$A$6:$H$505,6,FALSE)*L168/VLOOKUP(J168,食材リスト!$A$6:$H$505,2,FALSE),1))</f>
        <v/>
      </c>
      <c r="Q168" s="25" t="str">
        <f>IF(COUNTA(J168:L168)&lt;&gt;2,"",ROUND(VLOOKUP(J168,食材リスト!$A$6:$H$505,7,FALSE)*L168/VLOOKUP(J168,食材リスト!$A$6:$H$505,2,FALSE),0))</f>
        <v/>
      </c>
      <c r="S168" s="154"/>
      <c r="T168" s="155"/>
      <c r="U168" s="34"/>
      <c r="V168" s="12" t="str">
        <f>IF(S168="","",VLOOKUP(S168,食材リスト!$A$6:$H$505,3,FALSE))</f>
        <v/>
      </c>
      <c r="W168" s="19" t="str">
        <f>IF(COUNTA(S168:U168)&lt;&gt;2,"",ROUND(VLOOKUP(S168,食材リスト!$A$6:$H$505,4,FALSE)*U168/VLOOKUP(S168,食材リスト!$A$6:$H$505,2,FALSE),1))</f>
        <v/>
      </c>
      <c r="X168" s="30" t="str">
        <f>IF(COUNTA(S168:U168)&lt;&gt;2,"",ROUND(VLOOKUP(S168,食材リスト!$A$6:$H$505,5,FALSE)*U168/VLOOKUP(S168,食材リスト!$A$6:$H$505,2,FALSE),1))</f>
        <v/>
      </c>
      <c r="Y168" s="20" t="str">
        <f>IF(COUNTA(S168:U168)&lt;&gt;2,"",ROUND(VLOOKUP(S168,食材リスト!$A$6:$H$505,6,FALSE)*U168/VLOOKUP(S168,食材リスト!$A$6:$H$505,2,FALSE),1))</f>
        <v/>
      </c>
      <c r="Z168" s="25" t="str">
        <f>IF(COUNTA(S168:U168)&lt;&gt;2,"",ROUND(VLOOKUP(S168,食材リスト!$A$6:$H$505,7,FALSE)*U168/VLOOKUP(S168,食材リスト!$A$6:$H$505,2,FALSE),0))</f>
        <v/>
      </c>
    </row>
    <row r="169" spans="1:26">
      <c r="A169" s="154"/>
      <c r="B169" s="155"/>
      <c r="C169" s="34"/>
      <c r="D169" s="12" t="str">
        <f>IF(A169="","",VLOOKUP(A169,食材リスト!$A$6:$H$505,3,FALSE))</f>
        <v/>
      </c>
      <c r="E169" s="19" t="str">
        <f>IF(COUNTA(A169:C169)&lt;&gt;2,"",ROUND(VLOOKUP(A169,食材リスト!$A$6:$H$505,4,FALSE)*C169/VLOOKUP(A169,食材リスト!$A$6:$H$505,2,FALSE),1))</f>
        <v/>
      </c>
      <c r="F169" s="30" t="str">
        <f>IF(COUNTA(A169:C169)&lt;&gt;2,"",ROUND(VLOOKUP(A169,食材リスト!$A$6:$H$505,5,FALSE)*C169/VLOOKUP(A169,食材リスト!$A$6:$H$505,2,FALSE),1))</f>
        <v/>
      </c>
      <c r="G169" s="20" t="str">
        <f>IF(COUNTA(A169:C169)&lt;&gt;2,"",ROUND(VLOOKUP(A169,食材リスト!$A$6:$H$505,6,FALSE)*C169/VLOOKUP(A169,食材リスト!$A$6:$H$505,2,FALSE),1))</f>
        <v/>
      </c>
      <c r="H169" s="25" t="str">
        <f>IF(COUNTA(A169:C169)&lt;&gt;2,"",ROUND(VLOOKUP(A169,食材リスト!$A$6:$H$505,7,FALSE)*C169/VLOOKUP(A169,食材リスト!$A$6:$H$505,2,FALSE),0))</f>
        <v/>
      </c>
      <c r="J169" s="154"/>
      <c r="K169" s="155"/>
      <c r="L169" s="34"/>
      <c r="M169" s="12" t="str">
        <f>IF(J169="","",VLOOKUP(J169,食材リスト!$A$6:$H$505,3,FALSE))</f>
        <v/>
      </c>
      <c r="N169" s="19" t="str">
        <f>IF(COUNTA(J169:L169)&lt;&gt;2,"",ROUND(VLOOKUP(J169,食材リスト!$A$6:$H$505,4,FALSE)*L169/VLOOKUP(J169,食材リスト!$A$6:$H$505,2,FALSE),1))</f>
        <v/>
      </c>
      <c r="O169" s="30" t="str">
        <f>IF(COUNTA(J169:L169)&lt;&gt;2,"",ROUND(VLOOKUP(J169,食材リスト!$A$6:$H$505,5,FALSE)*L169/VLOOKUP(J169,食材リスト!$A$6:$H$505,2,FALSE),1))</f>
        <v/>
      </c>
      <c r="P169" s="20" t="str">
        <f>IF(COUNTA(J169:L169)&lt;&gt;2,"",ROUND(VLOOKUP(J169,食材リスト!$A$6:$H$505,6,FALSE)*L169/VLOOKUP(J169,食材リスト!$A$6:$H$505,2,FALSE),1))</f>
        <v/>
      </c>
      <c r="Q169" s="25" t="str">
        <f>IF(COUNTA(J169:L169)&lt;&gt;2,"",ROUND(VLOOKUP(J169,食材リスト!$A$6:$H$505,7,FALSE)*L169/VLOOKUP(J169,食材リスト!$A$6:$H$505,2,FALSE),0))</f>
        <v/>
      </c>
      <c r="S169" s="154"/>
      <c r="T169" s="155"/>
      <c r="U169" s="34"/>
      <c r="V169" s="12" t="str">
        <f>IF(S169="","",VLOOKUP(S169,食材リスト!$A$6:$H$505,3,FALSE))</f>
        <v/>
      </c>
      <c r="W169" s="19" t="str">
        <f>IF(COUNTA(S169:U169)&lt;&gt;2,"",ROUND(VLOOKUP(S169,食材リスト!$A$6:$H$505,4,FALSE)*U169/VLOOKUP(S169,食材リスト!$A$6:$H$505,2,FALSE),1))</f>
        <v/>
      </c>
      <c r="X169" s="30" t="str">
        <f>IF(COUNTA(S169:U169)&lt;&gt;2,"",ROUND(VLOOKUP(S169,食材リスト!$A$6:$H$505,5,FALSE)*U169/VLOOKUP(S169,食材リスト!$A$6:$H$505,2,FALSE),1))</f>
        <v/>
      </c>
      <c r="Y169" s="20" t="str">
        <f>IF(COUNTA(S169:U169)&lt;&gt;2,"",ROUND(VLOOKUP(S169,食材リスト!$A$6:$H$505,6,FALSE)*U169/VLOOKUP(S169,食材リスト!$A$6:$H$505,2,FALSE),1))</f>
        <v/>
      </c>
      <c r="Z169" s="25" t="str">
        <f>IF(COUNTA(S169:U169)&lt;&gt;2,"",ROUND(VLOOKUP(S169,食材リスト!$A$6:$H$505,7,FALSE)*U169/VLOOKUP(S169,食材リスト!$A$6:$H$505,2,FALSE),0))</f>
        <v/>
      </c>
    </row>
    <row r="170" spans="1:26">
      <c r="A170" s="154"/>
      <c r="B170" s="155"/>
      <c r="C170" s="34"/>
      <c r="D170" s="12" t="str">
        <f>IF(A170="","",VLOOKUP(A170,食材リスト!$A$6:$H$505,3,FALSE))</f>
        <v/>
      </c>
      <c r="E170" s="19" t="str">
        <f>IF(COUNTA(A170:C170)&lt;&gt;2,"",ROUND(VLOOKUP(A170,食材リスト!$A$6:$H$505,4,FALSE)*C170/VLOOKUP(A170,食材リスト!$A$6:$H$505,2,FALSE),1))</f>
        <v/>
      </c>
      <c r="F170" s="30" t="str">
        <f>IF(COUNTA(A170:C170)&lt;&gt;2,"",ROUND(VLOOKUP(A170,食材リスト!$A$6:$H$505,5,FALSE)*C170/VLOOKUP(A170,食材リスト!$A$6:$H$505,2,FALSE),1))</f>
        <v/>
      </c>
      <c r="G170" s="20" t="str">
        <f>IF(COUNTA(A170:C170)&lt;&gt;2,"",ROUND(VLOOKUP(A170,食材リスト!$A$6:$H$505,6,FALSE)*C170/VLOOKUP(A170,食材リスト!$A$6:$H$505,2,FALSE),1))</f>
        <v/>
      </c>
      <c r="H170" s="25" t="str">
        <f>IF(COUNTA(A170:C170)&lt;&gt;2,"",ROUND(VLOOKUP(A170,食材リスト!$A$6:$H$505,7,FALSE)*C170/VLOOKUP(A170,食材リスト!$A$6:$H$505,2,FALSE),0))</f>
        <v/>
      </c>
      <c r="J170" s="154"/>
      <c r="K170" s="155"/>
      <c r="L170" s="34"/>
      <c r="M170" s="12" t="str">
        <f>IF(J170="","",VLOOKUP(J170,食材リスト!$A$6:$H$505,3,FALSE))</f>
        <v/>
      </c>
      <c r="N170" s="19" t="str">
        <f>IF(COUNTA(J170:L170)&lt;&gt;2,"",ROUND(VLOOKUP(J170,食材リスト!$A$6:$H$505,4,FALSE)*L170/VLOOKUP(J170,食材リスト!$A$6:$H$505,2,FALSE),1))</f>
        <v/>
      </c>
      <c r="O170" s="30" t="str">
        <f>IF(COUNTA(J170:L170)&lt;&gt;2,"",ROUND(VLOOKUP(J170,食材リスト!$A$6:$H$505,5,FALSE)*L170/VLOOKUP(J170,食材リスト!$A$6:$H$505,2,FALSE),1))</f>
        <v/>
      </c>
      <c r="P170" s="20" t="str">
        <f>IF(COUNTA(J170:L170)&lt;&gt;2,"",ROUND(VLOOKUP(J170,食材リスト!$A$6:$H$505,6,FALSE)*L170/VLOOKUP(J170,食材リスト!$A$6:$H$505,2,FALSE),1))</f>
        <v/>
      </c>
      <c r="Q170" s="25" t="str">
        <f>IF(COUNTA(J170:L170)&lt;&gt;2,"",ROUND(VLOOKUP(J170,食材リスト!$A$6:$H$505,7,FALSE)*L170/VLOOKUP(J170,食材リスト!$A$6:$H$505,2,FALSE),0))</f>
        <v/>
      </c>
      <c r="S170" s="154"/>
      <c r="T170" s="155"/>
      <c r="U170" s="34"/>
      <c r="V170" s="12" t="str">
        <f>IF(S170="","",VLOOKUP(S170,食材リスト!$A$6:$H$505,3,FALSE))</f>
        <v/>
      </c>
      <c r="W170" s="19" t="str">
        <f>IF(COUNTA(S170:U170)&lt;&gt;2,"",ROUND(VLOOKUP(S170,食材リスト!$A$6:$H$505,4,FALSE)*U170/VLOOKUP(S170,食材リスト!$A$6:$H$505,2,FALSE),1))</f>
        <v/>
      </c>
      <c r="X170" s="30" t="str">
        <f>IF(COUNTA(S170:U170)&lt;&gt;2,"",ROUND(VLOOKUP(S170,食材リスト!$A$6:$H$505,5,FALSE)*U170/VLOOKUP(S170,食材リスト!$A$6:$H$505,2,FALSE),1))</f>
        <v/>
      </c>
      <c r="Y170" s="20" t="str">
        <f>IF(COUNTA(S170:U170)&lt;&gt;2,"",ROUND(VLOOKUP(S170,食材リスト!$A$6:$H$505,6,FALSE)*U170/VLOOKUP(S170,食材リスト!$A$6:$H$505,2,FALSE),1))</f>
        <v/>
      </c>
      <c r="Z170" s="25" t="str">
        <f>IF(COUNTA(S170:U170)&lt;&gt;2,"",ROUND(VLOOKUP(S170,食材リスト!$A$6:$H$505,7,FALSE)*U170/VLOOKUP(S170,食材リスト!$A$6:$H$505,2,FALSE),0))</f>
        <v/>
      </c>
    </row>
    <row r="171" spans="1:26">
      <c r="A171" s="154"/>
      <c r="B171" s="155"/>
      <c r="C171" s="34"/>
      <c r="D171" s="12" t="str">
        <f>IF(A171="","",VLOOKUP(A171,食材リスト!$A$6:$H$505,3,FALSE))</f>
        <v/>
      </c>
      <c r="E171" s="19" t="str">
        <f>IF(COUNTA(A171:C171)&lt;&gt;2,"",ROUND(VLOOKUP(A171,食材リスト!$A$6:$H$505,4,FALSE)*C171/VLOOKUP(A171,食材リスト!$A$6:$H$505,2,FALSE),1))</f>
        <v/>
      </c>
      <c r="F171" s="30" t="str">
        <f>IF(COUNTA(A171:C171)&lt;&gt;2,"",ROUND(VLOOKUP(A171,食材リスト!$A$6:$H$505,5,FALSE)*C171/VLOOKUP(A171,食材リスト!$A$6:$H$505,2,FALSE),1))</f>
        <v/>
      </c>
      <c r="G171" s="20" t="str">
        <f>IF(COUNTA(A171:C171)&lt;&gt;2,"",ROUND(VLOOKUP(A171,食材リスト!$A$6:$H$505,6,FALSE)*C171/VLOOKUP(A171,食材リスト!$A$6:$H$505,2,FALSE),1))</f>
        <v/>
      </c>
      <c r="H171" s="25" t="str">
        <f>IF(COUNTA(A171:C171)&lt;&gt;2,"",ROUND(VLOOKUP(A171,食材リスト!$A$6:$H$505,7,FALSE)*C171/VLOOKUP(A171,食材リスト!$A$6:$H$505,2,FALSE),0))</f>
        <v/>
      </c>
      <c r="J171" s="154"/>
      <c r="K171" s="155"/>
      <c r="L171" s="34"/>
      <c r="M171" s="12" t="str">
        <f>IF(J171="","",VLOOKUP(J171,食材リスト!$A$6:$H$505,3,FALSE))</f>
        <v/>
      </c>
      <c r="N171" s="19" t="str">
        <f>IF(COUNTA(J171:L171)&lt;&gt;2,"",ROUND(VLOOKUP(J171,食材リスト!$A$6:$H$505,4,FALSE)*L171/VLOOKUP(J171,食材リスト!$A$6:$H$505,2,FALSE),1))</f>
        <v/>
      </c>
      <c r="O171" s="30" t="str">
        <f>IF(COUNTA(J171:L171)&lt;&gt;2,"",ROUND(VLOOKUP(J171,食材リスト!$A$6:$H$505,5,FALSE)*L171/VLOOKUP(J171,食材リスト!$A$6:$H$505,2,FALSE),1))</f>
        <v/>
      </c>
      <c r="P171" s="20" t="str">
        <f>IF(COUNTA(J171:L171)&lt;&gt;2,"",ROUND(VLOOKUP(J171,食材リスト!$A$6:$H$505,6,FALSE)*L171/VLOOKUP(J171,食材リスト!$A$6:$H$505,2,FALSE),1))</f>
        <v/>
      </c>
      <c r="Q171" s="25" t="str">
        <f>IF(COUNTA(J171:L171)&lt;&gt;2,"",ROUND(VLOOKUP(J171,食材リスト!$A$6:$H$505,7,FALSE)*L171/VLOOKUP(J171,食材リスト!$A$6:$H$505,2,FALSE),0))</f>
        <v/>
      </c>
      <c r="S171" s="154"/>
      <c r="T171" s="155"/>
      <c r="U171" s="34"/>
      <c r="V171" s="12" t="str">
        <f>IF(S171="","",VLOOKUP(S171,食材リスト!$A$6:$H$505,3,FALSE))</f>
        <v/>
      </c>
      <c r="W171" s="19" t="str">
        <f>IF(COUNTA(S171:U171)&lt;&gt;2,"",ROUND(VLOOKUP(S171,食材リスト!$A$6:$H$505,4,FALSE)*U171/VLOOKUP(S171,食材リスト!$A$6:$H$505,2,FALSE),1))</f>
        <v/>
      </c>
      <c r="X171" s="30" t="str">
        <f>IF(COUNTA(S171:U171)&lt;&gt;2,"",ROUND(VLOOKUP(S171,食材リスト!$A$6:$H$505,5,FALSE)*U171/VLOOKUP(S171,食材リスト!$A$6:$H$505,2,FALSE),1))</f>
        <v/>
      </c>
      <c r="Y171" s="20" t="str">
        <f>IF(COUNTA(S171:U171)&lt;&gt;2,"",ROUND(VLOOKUP(S171,食材リスト!$A$6:$H$505,6,FALSE)*U171/VLOOKUP(S171,食材リスト!$A$6:$H$505,2,FALSE),1))</f>
        <v/>
      </c>
      <c r="Z171" s="25" t="str">
        <f>IF(COUNTA(S171:U171)&lt;&gt;2,"",ROUND(VLOOKUP(S171,食材リスト!$A$6:$H$505,7,FALSE)*U171/VLOOKUP(S171,食材リスト!$A$6:$H$505,2,FALSE),0))</f>
        <v/>
      </c>
    </row>
    <row r="172" spans="1:26">
      <c r="A172" s="154"/>
      <c r="B172" s="155"/>
      <c r="C172" s="34"/>
      <c r="D172" s="12" t="str">
        <f>IF(A172="","",VLOOKUP(A172,食材リスト!$A$6:$H$505,3,FALSE))</f>
        <v/>
      </c>
      <c r="E172" s="19" t="str">
        <f>IF(COUNTA(A172:C172)&lt;&gt;2,"",ROUND(VLOOKUP(A172,食材リスト!$A$6:$H$505,4,FALSE)*C172/VLOOKUP(A172,食材リスト!$A$6:$H$505,2,FALSE),1))</f>
        <v/>
      </c>
      <c r="F172" s="30" t="str">
        <f>IF(COUNTA(A172:C172)&lt;&gt;2,"",ROUND(VLOOKUP(A172,食材リスト!$A$6:$H$505,5,FALSE)*C172/VLOOKUP(A172,食材リスト!$A$6:$H$505,2,FALSE),1))</f>
        <v/>
      </c>
      <c r="G172" s="20" t="str">
        <f>IF(COUNTA(A172:C172)&lt;&gt;2,"",ROUND(VLOOKUP(A172,食材リスト!$A$6:$H$505,6,FALSE)*C172/VLOOKUP(A172,食材リスト!$A$6:$H$505,2,FALSE),1))</f>
        <v/>
      </c>
      <c r="H172" s="25" t="str">
        <f>IF(COUNTA(A172:C172)&lt;&gt;2,"",ROUND(VLOOKUP(A172,食材リスト!$A$6:$H$505,7,FALSE)*C172/VLOOKUP(A172,食材リスト!$A$6:$H$505,2,FALSE),0))</f>
        <v/>
      </c>
      <c r="J172" s="154"/>
      <c r="K172" s="155"/>
      <c r="L172" s="34"/>
      <c r="M172" s="12" t="str">
        <f>IF(J172="","",VLOOKUP(J172,食材リスト!$A$6:$H$505,3,FALSE))</f>
        <v/>
      </c>
      <c r="N172" s="19" t="str">
        <f>IF(COUNTA(J172:L172)&lt;&gt;2,"",ROUND(VLOOKUP(J172,食材リスト!$A$6:$H$505,4,FALSE)*L172/VLOOKUP(J172,食材リスト!$A$6:$H$505,2,FALSE),1))</f>
        <v/>
      </c>
      <c r="O172" s="30" t="str">
        <f>IF(COUNTA(J172:L172)&lt;&gt;2,"",ROUND(VLOOKUP(J172,食材リスト!$A$6:$H$505,5,FALSE)*L172/VLOOKUP(J172,食材リスト!$A$6:$H$505,2,FALSE),1))</f>
        <v/>
      </c>
      <c r="P172" s="20" t="str">
        <f>IF(COUNTA(J172:L172)&lt;&gt;2,"",ROUND(VLOOKUP(J172,食材リスト!$A$6:$H$505,6,FALSE)*L172/VLOOKUP(J172,食材リスト!$A$6:$H$505,2,FALSE),1))</f>
        <v/>
      </c>
      <c r="Q172" s="25" t="str">
        <f>IF(COUNTA(J172:L172)&lt;&gt;2,"",ROUND(VLOOKUP(J172,食材リスト!$A$6:$H$505,7,FALSE)*L172/VLOOKUP(J172,食材リスト!$A$6:$H$505,2,FALSE),0))</f>
        <v/>
      </c>
      <c r="S172" s="154"/>
      <c r="T172" s="155"/>
      <c r="U172" s="34"/>
      <c r="V172" s="12" t="str">
        <f>IF(S172="","",VLOOKUP(S172,食材リスト!$A$6:$H$505,3,FALSE))</f>
        <v/>
      </c>
      <c r="W172" s="19" t="str">
        <f>IF(COUNTA(S172:U172)&lt;&gt;2,"",ROUND(VLOOKUP(S172,食材リスト!$A$6:$H$505,4,FALSE)*U172/VLOOKUP(S172,食材リスト!$A$6:$H$505,2,FALSE),1))</f>
        <v/>
      </c>
      <c r="X172" s="30" t="str">
        <f>IF(COUNTA(S172:U172)&lt;&gt;2,"",ROUND(VLOOKUP(S172,食材リスト!$A$6:$H$505,5,FALSE)*U172/VLOOKUP(S172,食材リスト!$A$6:$H$505,2,FALSE),1))</f>
        <v/>
      </c>
      <c r="Y172" s="20" t="str">
        <f>IF(COUNTA(S172:U172)&lt;&gt;2,"",ROUND(VLOOKUP(S172,食材リスト!$A$6:$H$505,6,FALSE)*U172/VLOOKUP(S172,食材リスト!$A$6:$H$505,2,FALSE),1))</f>
        <v/>
      </c>
      <c r="Z172" s="25" t="str">
        <f>IF(COUNTA(S172:U172)&lt;&gt;2,"",ROUND(VLOOKUP(S172,食材リスト!$A$6:$H$505,7,FALSE)*U172/VLOOKUP(S172,食材リスト!$A$6:$H$505,2,FALSE),0))</f>
        <v/>
      </c>
    </row>
    <row r="173" spans="1:26">
      <c r="A173" s="154"/>
      <c r="B173" s="155"/>
      <c r="C173" s="34"/>
      <c r="D173" s="12" t="str">
        <f>IF(A173="","",VLOOKUP(A173,食材リスト!$A$6:$H$505,3,FALSE))</f>
        <v/>
      </c>
      <c r="E173" s="19" t="str">
        <f>IF(COUNTA(A173:C173)&lt;&gt;2,"",ROUND(VLOOKUP(A173,食材リスト!$A$6:$H$505,4,FALSE)*C173/VLOOKUP(A173,食材リスト!$A$6:$H$505,2,FALSE),1))</f>
        <v/>
      </c>
      <c r="F173" s="30" t="str">
        <f>IF(COUNTA(A173:C173)&lt;&gt;2,"",ROUND(VLOOKUP(A173,食材リスト!$A$6:$H$505,5,FALSE)*C173/VLOOKUP(A173,食材リスト!$A$6:$H$505,2,FALSE),1))</f>
        <v/>
      </c>
      <c r="G173" s="20" t="str">
        <f>IF(COUNTA(A173:C173)&lt;&gt;2,"",ROUND(VLOOKUP(A173,食材リスト!$A$6:$H$505,6,FALSE)*C173/VLOOKUP(A173,食材リスト!$A$6:$H$505,2,FALSE),1))</f>
        <v/>
      </c>
      <c r="H173" s="25" t="str">
        <f>IF(COUNTA(A173:C173)&lt;&gt;2,"",ROUND(VLOOKUP(A173,食材リスト!$A$6:$H$505,7,FALSE)*C173/VLOOKUP(A173,食材リスト!$A$6:$H$505,2,FALSE),0))</f>
        <v/>
      </c>
      <c r="J173" s="154"/>
      <c r="K173" s="155"/>
      <c r="L173" s="34"/>
      <c r="M173" s="12" t="str">
        <f>IF(J173="","",VLOOKUP(J173,食材リスト!$A$6:$H$505,3,FALSE))</f>
        <v/>
      </c>
      <c r="N173" s="19" t="str">
        <f>IF(COUNTA(J173:L173)&lt;&gt;2,"",ROUND(VLOOKUP(J173,食材リスト!$A$6:$H$505,4,FALSE)*L173/VLOOKUP(J173,食材リスト!$A$6:$H$505,2,FALSE),1))</f>
        <v/>
      </c>
      <c r="O173" s="30" t="str">
        <f>IF(COUNTA(J173:L173)&lt;&gt;2,"",ROUND(VLOOKUP(J173,食材リスト!$A$6:$H$505,5,FALSE)*L173/VLOOKUP(J173,食材リスト!$A$6:$H$505,2,FALSE),1))</f>
        <v/>
      </c>
      <c r="P173" s="20" t="str">
        <f>IF(COUNTA(J173:L173)&lt;&gt;2,"",ROUND(VLOOKUP(J173,食材リスト!$A$6:$H$505,6,FALSE)*L173/VLOOKUP(J173,食材リスト!$A$6:$H$505,2,FALSE),1))</f>
        <v/>
      </c>
      <c r="Q173" s="25" t="str">
        <f>IF(COUNTA(J173:L173)&lt;&gt;2,"",ROUND(VLOOKUP(J173,食材リスト!$A$6:$H$505,7,FALSE)*L173/VLOOKUP(J173,食材リスト!$A$6:$H$505,2,FALSE),0))</f>
        <v/>
      </c>
      <c r="S173" s="154"/>
      <c r="T173" s="155"/>
      <c r="U173" s="34"/>
      <c r="V173" s="12" t="str">
        <f>IF(S173="","",VLOOKUP(S173,食材リスト!$A$6:$H$505,3,FALSE))</f>
        <v/>
      </c>
      <c r="W173" s="19" t="str">
        <f>IF(COUNTA(S173:U173)&lt;&gt;2,"",ROUND(VLOOKUP(S173,食材リスト!$A$6:$H$505,4,FALSE)*U173/VLOOKUP(S173,食材リスト!$A$6:$H$505,2,FALSE),1))</f>
        <v/>
      </c>
      <c r="X173" s="30" t="str">
        <f>IF(COUNTA(S173:U173)&lt;&gt;2,"",ROUND(VLOOKUP(S173,食材リスト!$A$6:$H$505,5,FALSE)*U173/VLOOKUP(S173,食材リスト!$A$6:$H$505,2,FALSE),1))</f>
        <v/>
      </c>
      <c r="Y173" s="20" t="str">
        <f>IF(COUNTA(S173:U173)&lt;&gt;2,"",ROUND(VLOOKUP(S173,食材リスト!$A$6:$H$505,6,FALSE)*U173/VLOOKUP(S173,食材リスト!$A$6:$H$505,2,FALSE),1))</f>
        <v/>
      </c>
      <c r="Z173" s="25" t="str">
        <f>IF(COUNTA(S173:U173)&lt;&gt;2,"",ROUND(VLOOKUP(S173,食材リスト!$A$6:$H$505,7,FALSE)*U173/VLOOKUP(S173,食材リスト!$A$6:$H$505,2,FALSE),0))</f>
        <v/>
      </c>
    </row>
    <row r="174" spans="1:26">
      <c r="A174" s="152"/>
      <c r="B174" s="153"/>
      <c r="C174" s="43"/>
      <c r="D174" s="13" t="str">
        <f>IF(A174="","",VLOOKUP(A174,食材リスト!$A$6:$H$505,3,FALSE))</f>
        <v/>
      </c>
      <c r="E174" s="21" t="str">
        <f>IF(COUNTA(A174:C174)&lt;&gt;2,"",ROUND(VLOOKUP(A174,食材リスト!$A$6:$H$505,4,FALSE)*C174/VLOOKUP(A174,食材リスト!$A$6:$H$505,2,FALSE),1))</f>
        <v/>
      </c>
      <c r="F174" s="31" t="str">
        <f>IF(COUNTA(A174:C174)&lt;&gt;2,"",ROUND(VLOOKUP(A174,食材リスト!$A$6:$H$505,5,FALSE)*C174/VLOOKUP(A174,食材リスト!$A$6:$H$505,2,FALSE),1))</f>
        <v/>
      </c>
      <c r="G174" s="22" t="str">
        <f>IF(COUNTA(A174:C174)&lt;&gt;2,"",ROUND(VLOOKUP(A174,食材リスト!$A$6:$H$505,6,FALSE)*C174/VLOOKUP(A174,食材リスト!$A$6:$H$505,2,FALSE),1))</f>
        <v/>
      </c>
      <c r="H174" s="26" t="str">
        <f>IF(COUNTA(A174:C174)&lt;&gt;2,"",ROUND(VLOOKUP(A174,食材リスト!$A$6:$H$505,7,FALSE)*C174/VLOOKUP(A174,食材リスト!$A$6:$H$505,2,FALSE),0))</f>
        <v/>
      </c>
      <c r="J174" s="152"/>
      <c r="K174" s="153"/>
      <c r="L174" s="43"/>
      <c r="M174" s="13" t="str">
        <f>IF(J174="","",VLOOKUP(J174,食材リスト!$A$6:$H$505,3,FALSE))</f>
        <v/>
      </c>
      <c r="N174" s="21" t="str">
        <f>IF(COUNTA(J174:L174)&lt;&gt;2,"",ROUND(VLOOKUP(J174,食材リスト!$A$6:$H$505,4,FALSE)*L174/VLOOKUP(J174,食材リスト!$A$6:$H$505,2,FALSE),1))</f>
        <v/>
      </c>
      <c r="O174" s="31" t="str">
        <f>IF(COUNTA(J174:L174)&lt;&gt;2,"",ROUND(VLOOKUP(J174,食材リスト!$A$6:$H$505,5,FALSE)*L174/VLOOKUP(J174,食材リスト!$A$6:$H$505,2,FALSE),1))</f>
        <v/>
      </c>
      <c r="P174" s="22" t="str">
        <f>IF(COUNTA(J174:L174)&lt;&gt;2,"",ROUND(VLOOKUP(J174,食材リスト!$A$6:$H$505,6,FALSE)*L174/VLOOKUP(J174,食材リスト!$A$6:$H$505,2,FALSE),1))</f>
        <v/>
      </c>
      <c r="Q174" s="26" t="str">
        <f>IF(COUNTA(J174:L174)&lt;&gt;2,"",ROUND(VLOOKUP(J174,食材リスト!$A$6:$H$505,7,FALSE)*L174/VLOOKUP(J174,食材リスト!$A$6:$H$505,2,FALSE),0))</f>
        <v/>
      </c>
      <c r="S174" s="152"/>
      <c r="T174" s="153"/>
      <c r="U174" s="43"/>
      <c r="V174" s="13" t="str">
        <f>IF(S174="","",VLOOKUP(S174,食材リスト!$A$6:$H$505,3,FALSE))</f>
        <v/>
      </c>
      <c r="W174" s="21" t="str">
        <f>IF(COUNTA(S174:U174)&lt;&gt;2,"",ROUND(VLOOKUP(S174,食材リスト!$A$6:$H$505,4,FALSE)*U174/VLOOKUP(S174,食材リスト!$A$6:$H$505,2,FALSE),1))</f>
        <v/>
      </c>
      <c r="X174" s="31" t="str">
        <f>IF(COUNTA(S174:U174)&lt;&gt;2,"",ROUND(VLOOKUP(S174,食材リスト!$A$6:$H$505,5,FALSE)*U174/VLOOKUP(S174,食材リスト!$A$6:$H$505,2,FALSE),1))</f>
        <v/>
      </c>
      <c r="Y174" s="22" t="str">
        <f>IF(COUNTA(S174:U174)&lt;&gt;2,"",ROUND(VLOOKUP(S174,食材リスト!$A$6:$H$505,6,FALSE)*U174/VLOOKUP(S174,食材リスト!$A$6:$H$505,2,FALSE),1))</f>
        <v/>
      </c>
      <c r="Z174" s="26" t="str">
        <f>IF(COUNTA(S174:U174)&lt;&gt;2,"",ROUND(VLOOKUP(S174,食材リスト!$A$6:$H$505,7,FALSE)*U174/VLOOKUP(S174,食材リスト!$A$6:$H$505,2,FALSE),0))</f>
        <v/>
      </c>
    </row>
    <row r="175" spans="1:26">
      <c r="E175"/>
      <c r="F175"/>
    </row>
    <row r="176" spans="1:26">
      <c r="E176"/>
      <c r="F176"/>
    </row>
    <row r="177" spans="1:26">
      <c r="A177" s="158" t="s">
        <v>46</v>
      </c>
      <c r="E177" s="143" t="s">
        <v>42</v>
      </c>
      <c r="F177" s="144"/>
      <c r="G177" s="144"/>
      <c r="H177" s="145"/>
      <c r="J177" s="158" t="s">
        <v>46</v>
      </c>
      <c r="N177" s="143" t="s">
        <v>42</v>
      </c>
      <c r="O177" s="144"/>
      <c r="P177" s="144"/>
      <c r="Q177" s="145"/>
      <c r="S177" s="158" t="s">
        <v>46</v>
      </c>
      <c r="W177" s="143" t="s">
        <v>42</v>
      </c>
      <c r="X177" s="144"/>
      <c r="Y177" s="144"/>
      <c r="Z177" s="145"/>
    </row>
    <row r="178" spans="1:26">
      <c r="A178" s="159"/>
      <c r="E178" s="81" t="str">
        <f>IF(SUM(E180:G199)=0,"",ROUND(SUM(E180:E199),0)&amp;"g "&amp;"("&amp;ROUND(SUM(E180:E199)*100/(SUM(E180:E199)+SUM(F180:F199)+SUM(G180:G199)),0)&amp;"%)")</f>
        <v/>
      </c>
      <c r="F178" s="80" t="str">
        <f>IF(SUM(E180:G199)=0,"",ROUND(SUM(F180:F199),0)&amp;"g "&amp;"("&amp;ROUND(SUM(F180:F199)*100/(SUM(E180:E199)+SUM(F180:F199)+SUM(G180:G199)),0)&amp;"%)")</f>
        <v/>
      </c>
      <c r="G178" s="78" t="str">
        <f>IF(SUM(E180:G199)=0,"",ROUND(SUM(G180:G199),0)&amp;"g "&amp;"("&amp;ROUND(SUM(G180:G199)*100/(SUM(E180:E199)+SUM(F180:F199)+SUM(G180:G199)),0)&amp;"%)")</f>
        <v/>
      </c>
      <c r="H178" s="79">
        <f>SUM(H180:H199)</f>
        <v>0</v>
      </c>
      <c r="J178" s="159"/>
      <c r="N178" s="81" t="str">
        <f>IF(SUM(N180:P199)=0,"",ROUND(SUM(N180:N199),0)&amp;"g "&amp;"("&amp;ROUND(SUM(N180:N199)*100/(SUM(N180:N199)+SUM(O180:O199)+SUM(P180:P199)),0)&amp;"%)")</f>
        <v/>
      </c>
      <c r="O178" s="80" t="str">
        <f>IF(SUM(N180:P199)=0,"",ROUND(SUM(O180:O199),0)&amp;"g "&amp;"("&amp;ROUND(SUM(O180:O199)*100/(SUM(N180:N199)+SUM(O180:O199)+SUM(P180:P199)),0)&amp;"%)")</f>
        <v/>
      </c>
      <c r="P178" s="78" t="str">
        <f>IF(SUM(N180:P199)=0,"",ROUND(SUM(P180:P199),0)&amp;"g "&amp;"("&amp;ROUND(SUM(P180:P199)*100/(SUM(N180:N199)+SUM(O180:O199)+SUM(P180:P199)),0)&amp;"%)")</f>
        <v/>
      </c>
      <c r="Q178" s="79">
        <f>SUM(Q180:Q199)</f>
        <v>0</v>
      </c>
      <c r="S178" s="159"/>
      <c r="W178" s="81" t="str">
        <f>IF(SUM(W180:Y199)=0,"",ROUND(SUM(W180:W199),0)&amp;"g "&amp;"("&amp;ROUND(SUM(W180:W199)*100/(SUM(W180:W199)+SUM(X180:X199)+SUM(Y180:Y199)),0)&amp;"%)")</f>
        <v/>
      </c>
      <c r="X178" s="80" t="str">
        <f>IF(SUM(W180:Y199)=0,"",ROUND(SUM(X180:X199),0)&amp;"g "&amp;"("&amp;ROUND(SUM(X180:X199)*100/(SUM(W180:W199)+SUM(X180:X199)+SUM(Y180:Y199)),0)&amp;"%)")</f>
        <v/>
      </c>
      <c r="Y178" s="78" t="str">
        <f>IF(SUM(W180:Y199)=0,"",ROUND(SUM(Y180:Y199),0)&amp;"g "&amp;"("&amp;ROUND(SUM(Y180:Y199)*100/(SUM(W180:W199)+SUM(X180:X199)+SUM(Y180:Y199)),0)&amp;"%)")</f>
        <v/>
      </c>
      <c r="Z178" s="79">
        <f>SUM(Z180:Z199)</f>
        <v>0</v>
      </c>
    </row>
    <row r="179" spans="1:26">
      <c r="A179" s="156" t="s">
        <v>30</v>
      </c>
      <c r="B179" s="157"/>
      <c r="C179" s="2" t="s">
        <v>35</v>
      </c>
      <c r="D179" s="6" t="s">
        <v>24</v>
      </c>
      <c r="E179" s="132" t="s">
        <v>23</v>
      </c>
      <c r="F179" s="28" t="s">
        <v>21</v>
      </c>
      <c r="G179" s="133" t="s">
        <v>22</v>
      </c>
      <c r="H179" s="6" t="s">
        <v>25</v>
      </c>
      <c r="J179" s="156" t="s">
        <v>30</v>
      </c>
      <c r="K179" s="157"/>
      <c r="L179" s="2" t="s">
        <v>35</v>
      </c>
      <c r="M179" s="6" t="s">
        <v>24</v>
      </c>
      <c r="N179" s="132" t="s">
        <v>23</v>
      </c>
      <c r="O179" s="28" t="s">
        <v>21</v>
      </c>
      <c r="P179" s="133" t="s">
        <v>22</v>
      </c>
      <c r="Q179" s="6" t="s">
        <v>25</v>
      </c>
      <c r="S179" s="156" t="s">
        <v>30</v>
      </c>
      <c r="T179" s="157"/>
      <c r="U179" s="2" t="s">
        <v>35</v>
      </c>
      <c r="V179" s="6" t="s">
        <v>24</v>
      </c>
      <c r="W179" s="132" t="s">
        <v>23</v>
      </c>
      <c r="X179" s="28" t="s">
        <v>21</v>
      </c>
      <c r="Y179" s="133" t="s">
        <v>22</v>
      </c>
      <c r="Z179" s="6" t="s">
        <v>25</v>
      </c>
    </row>
    <row r="180" spans="1:26">
      <c r="A180" s="154"/>
      <c r="B180" s="155"/>
      <c r="C180" s="49"/>
      <c r="D180" s="23" t="str">
        <f>IF(A180="","",VLOOKUP(A180,食材リスト!$A$6:$H$505,3,FALSE))</f>
        <v/>
      </c>
      <c r="E180" s="17" t="str">
        <f>IF(COUNTA(A180:C180)&lt;&gt;2,"",ROUND(VLOOKUP(A180,食材リスト!$A$6:$H$505,4,FALSE)*C180/VLOOKUP(A180,食材リスト!$A$6:$H$505,2,FALSE),1))</f>
        <v/>
      </c>
      <c r="F180" s="29" t="str">
        <f>IF(COUNTA(A180:C180)&lt;&gt;2,"",ROUND(VLOOKUP(A180,食材リスト!$A$6:$H$505,5,FALSE)*C180/VLOOKUP(A180,食材リスト!$A$6:$H$505,2,FALSE),1))</f>
        <v/>
      </c>
      <c r="G180" s="18" t="str">
        <f>IF(COUNTA(A180:C180)&lt;&gt;2,"",ROUND(VLOOKUP(A180,食材リスト!$A$6:$H$505,6,FALSE)*C180/VLOOKUP(A180,食材リスト!$A$6:$H$505,2,FALSE),1))</f>
        <v/>
      </c>
      <c r="H180" s="24" t="str">
        <f>IF(COUNTA(A180:C180)&lt;&gt;2,"",ROUND(VLOOKUP(A180,食材リスト!$A$6:$H$505,7,FALSE)*C180/VLOOKUP(A180,食材リスト!$A$6:$H$505,2,FALSE),0))</f>
        <v/>
      </c>
      <c r="J180" s="154"/>
      <c r="K180" s="155"/>
      <c r="L180" s="49"/>
      <c r="M180" s="23" t="str">
        <f>IF(J180="","",VLOOKUP(J180,食材リスト!$A$6:$H$505,3,FALSE))</f>
        <v/>
      </c>
      <c r="N180" s="17" t="str">
        <f>IF(COUNTA(J180:L180)&lt;&gt;2,"",ROUND(VLOOKUP(J180,食材リスト!$A$6:$H$505,4,FALSE)*L180/VLOOKUP(J180,食材リスト!$A$6:$H$505,2,FALSE),1))</f>
        <v/>
      </c>
      <c r="O180" s="29" t="str">
        <f>IF(COUNTA(J180:L180)&lt;&gt;2,"",ROUND(VLOOKUP(J180,食材リスト!$A$6:$H$505,5,FALSE)*L180/VLOOKUP(J180,食材リスト!$A$6:$H$505,2,FALSE),1))</f>
        <v/>
      </c>
      <c r="P180" s="18" t="str">
        <f>IF(COUNTA(J180:L180)&lt;&gt;2,"",ROUND(VLOOKUP(J180,食材リスト!$A$6:$H$505,6,FALSE)*L180/VLOOKUP(J180,食材リスト!$A$6:$H$505,2,FALSE),1))</f>
        <v/>
      </c>
      <c r="Q180" s="24" t="str">
        <f>IF(COUNTA(J180:L180)&lt;&gt;2,"",ROUND(VLOOKUP(J180,食材リスト!$A$6:$H$505,7,FALSE)*L180/VLOOKUP(J180,食材リスト!$A$6:$H$505,2,FALSE),0))</f>
        <v/>
      </c>
      <c r="S180" s="154"/>
      <c r="T180" s="155"/>
      <c r="U180" s="49"/>
      <c r="V180" s="23" t="str">
        <f>IF(S180="","",VLOOKUP(S180,食材リスト!$A$6:$H$505,3,FALSE))</f>
        <v/>
      </c>
      <c r="W180" s="17" t="str">
        <f>IF(COUNTA(S180:U180)&lt;&gt;2,"",ROUND(VLOOKUP(S180,食材リスト!$A$6:$H$505,4,FALSE)*U180/VLOOKUP(S180,食材リスト!$A$6:$H$505,2,FALSE),1))</f>
        <v/>
      </c>
      <c r="X180" s="29" t="str">
        <f>IF(COUNTA(S180:U180)&lt;&gt;2,"",ROUND(VLOOKUP(S180,食材リスト!$A$6:$H$505,5,FALSE)*U180/VLOOKUP(S180,食材リスト!$A$6:$H$505,2,FALSE),1))</f>
        <v/>
      </c>
      <c r="Y180" s="18" t="str">
        <f>IF(COUNTA(S180:U180)&lt;&gt;2,"",ROUND(VLOOKUP(S180,食材リスト!$A$6:$H$505,6,FALSE)*U180/VLOOKUP(S180,食材リスト!$A$6:$H$505,2,FALSE),1))</f>
        <v/>
      </c>
      <c r="Z180" s="24" t="str">
        <f>IF(COUNTA(S180:U180)&lt;&gt;2,"",ROUND(VLOOKUP(S180,食材リスト!$A$6:$H$505,7,FALSE)*U180/VLOOKUP(S180,食材リスト!$A$6:$H$505,2,FALSE),0))</f>
        <v/>
      </c>
    </row>
    <row r="181" spans="1:26">
      <c r="A181" s="154"/>
      <c r="B181" s="155"/>
      <c r="C181" s="34"/>
      <c r="D181" s="12" t="str">
        <f>IF(A181="","",VLOOKUP(A181,食材リスト!$A$6:$H$505,3,FALSE))</f>
        <v/>
      </c>
      <c r="E181" s="19" t="str">
        <f>IF(COUNTA(A181:C181)&lt;&gt;2,"",ROUND(VLOOKUP(A181,食材リスト!$A$6:$H$505,4,FALSE)*C181/VLOOKUP(A181,食材リスト!$A$6:$H$505,2,FALSE),1))</f>
        <v/>
      </c>
      <c r="F181" s="30" t="str">
        <f>IF(COUNTA(A181:C181)&lt;&gt;2,"",ROUND(VLOOKUP(A181,食材リスト!$A$6:$H$505,5,FALSE)*C181/VLOOKUP(A181,食材リスト!$A$6:$H$505,2,FALSE),1))</f>
        <v/>
      </c>
      <c r="G181" s="20" t="str">
        <f>IF(COUNTA(A181:C181)&lt;&gt;2,"",ROUND(VLOOKUP(A181,食材リスト!$A$6:$H$505,6,FALSE)*C181/VLOOKUP(A181,食材リスト!$A$6:$H$505,2,FALSE),1))</f>
        <v/>
      </c>
      <c r="H181" s="25" t="str">
        <f>IF(COUNTA(A181:C181)&lt;&gt;2,"",ROUND(VLOOKUP(A181,食材リスト!$A$6:$H$505,7,FALSE)*C181/VLOOKUP(A181,食材リスト!$A$6:$H$505,2,FALSE),0))</f>
        <v/>
      </c>
      <c r="J181" s="154"/>
      <c r="K181" s="155"/>
      <c r="L181" s="34"/>
      <c r="M181" s="12" t="str">
        <f>IF(J181="","",VLOOKUP(J181,食材リスト!$A$6:$H$505,3,FALSE))</f>
        <v/>
      </c>
      <c r="N181" s="19" t="str">
        <f>IF(COUNTA(J181:L181)&lt;&gt;2,"",ROUND(VLOOKUP(J181,食材リスト!$A$6:$H$505,4,FALSE)*L181/VLOOKUP(J181,食材リスト!$A$6:$H$505,2,FALSE),1))</f>
        <v/>
      </c>
      <c r="O181" s="30" t="str">
        <f>IF(COUNTA(J181:L181)&lt;&gt;2,"",ROUND(VLOOKUP(J181,食材リスト!$A$6:$H$505,5,FALSE)*L181/VLOOKUP(J181,食材リスト!$A$6:$H$505,2,FALSE),1))</f>
        <v/>
      </c>
      <c r="P181" s="20" t="str">
        <f>IF(COUNTA(J181:L181)&lt;&gt;2,"",ROUND(VLOOKUP(J181,食材リスト!$A$6:$H$505,6,FALSE)*L181/VLOOKUP(J181,食材リスト!$A$6:$H$505,2,FALSE),1))</f>
        <v/>
      </c>
      <c r="Q181" s="25" t="str">
        <f>IF(COUNTA(J181:L181)&lt;&gt;2,"",ROUND(VLOOKUP(J181,食材リスト!$A$6:$H$505,7,FALSE)*L181/VLOOKUP(J181,食材リスト!$A$6:$H$505,2,FALSE),0))</f>
        <v/>
      </c>
      <c r="S181" s="154"/>
      <c r="T181" s="155"/>
      <c r="U181" s="34"/>
      <c r="V181" s="12" t="str">
        <f>IF(S181="","",VLOOKUP(S181,食材リスト!$A$6:$H$505,3,FALSE))</f>
        <v/>
      </c>
      <c r="W181" s="19" t="str">
        <f>IF(COUNTA(S181:U181)&lt;&gt;2,"",ROUND(VLOOKUP(S181,食材リスト!$A$6:$H$505,4,FALSE)*U181/VLOOKUP(S181,食材リスト!$A$6:$H$505,2,FALSE),1))</f>
        <v/>
      </c>
      <c r="X181" s="30" t="str">
        <f>IF(COUNTA(S181:U181)&lt;&gt;2,"",ROUND(VLOOKUP(S181,食材リスト!$A$6:$H$505,5,FALSE)*U181/VLOOKUP(S181,食材リスト!$A$6:$H$505,2,FALSE),1))</f>
        <v/>
      </c>
      <c r="Y181" s="20" t="str">
        <f>IF(COUNTA(S181:U181)&lt;&gt;2,"",ROUND(VLOOKUP(S181,食材リスト!$A$6:$H$505,6,FALSE)*U181/VLOOKUP(S181,食材リスト!$A$6:$H$505,2,FALSE),1))</f>
        <v/>
      </c>
      <c r="Z181" s="25" t="str">
        <f>IF(COUNTA(S181:U181)&lt;&gt;2,"",ROUND(VLOOKUP(S181,食材リスト!$A$6:$H$505,7,FALSE)*U181/VLOOKUP(S181,食材リスト!$A$6:$H$505,2,FALSE),0))</f>
        <v/>
      </c>
    </row>
    <row r="182" spans="1:26">
      <c r="A182" s="154"/>
      <c r="B182" s="155"/>
      <c r="C182" s="34"/>
      <c r="D182" s="12" t="str">
        <f>IF(A182="","",VLOOKUP(A182,食材リスト!$A$6:$H$505,3,FALSE))</f>
        <v/>
      </c>
      <c r="E182" s="19" t="str">
        <f>IF(COUNTA(A182:C182)&lt;&gt;2,"",ROUND(VLOOKUP(A182,食材リスト!$A$6:$H$505,4,FALSE)*C182/VLOOKUP(A182,食材リスト!$A$6:$H$505,2,FALSE),1))</f>
        <v/>
      </c>
      <c r="F182" s="30" t="str">
        <f>IF(COUNTA(A182:C182)&lt;&gt;2,"",ROUND(VLOOKUP(A182,食材リスト!$A$6:$H$505,5,FALSE)*C182/VLOOKUP(A182,食材リスト!$A$6:$H$505,2,FALSE),1))</f>
        <v/>
      </c>
      <c r="G182" s="20" t="str">
        <f>IF(COUNTA(A182:C182)&lt;&gt;2,"",ROUND(VLOOKUP(A182,食材リスト!$A$6:$H$505,6,FALSE)*C182/VLOOKUP(A182,食材リスト!$A$6:$H$505,2,FALSE),1))</f>
        <v/>
      </c>
      <c r="H182" s="25" t="str">
        <f>IF(COUNTA(A182:C182)&lt;&gt;2,"",ROUND(VLOOKUP(A182,食材リスト!$A$6:$H$505,7,FALSE)*C182/VLOOKUP(A182,食材リスト!$A$6:$H$505,2,FALSE),0))</f>
        <v/>
      </c>
      <c r="J182" s="154"/>
      <c r="K182" s="155"/>
      <c r="L182" s="34"/>
      <c r="M182" s="12" t="str">
        <f>IF(J182="","",VLOOKUP(J182,食材リスト!$A$6:$H$505,3,FALSE))</f>
        <v/>
      </c>
      <c r="N182" s="19" t="str">
        <f>IF(COUNTA(J182:L182)&lt;&gt;2,"",ROUND(VLOOKUP(J182,食材リスト!$A$6:$H$505,4,FALSE)*L182/VLOOKUP(J182,食材リスト!$A$6:$H$505,2,FALSE),1))</f>
        <v/>
      </c>
      <c r="O182" s="30" t="str">
        <f>IF(COUNTA(J182:L182)&lt;&gt;2,"",ROUND(VLOOKUP(J182,食材リスト!$A$6:$H$505,5,FALSE)*L182/VLOOKUP(J182,食材リスト!$A$6:$H$505,2,FALSE),1))</f>
        <v/>
      </c>
      <c r="P182" s="20" t="str">
        <f>IF(COUNTA(J182:L182)&lt;&gt;2,"",ROUND(VLOOKUP(J182,食材リスト!$A$6:$H$505,6,FALSE)*L182/VLOOKUP(J182,食材リスト!$A$6:$H$505,2,FALSE),1))</f>
        <v/>
      </c>
      <c r="Q182" s="25" t="str">
        <f>IF(COUNTA(J182:L182)&lt;&gt;2,"",ROUND(VLOOKUP(J182,食材リスト!$A$6:$H$505,7,FALSE)*L182/VLOOKUP(J182,食材リスト!$A$6:$H$505,2,FALSE),0))</f>
        <v/>
      </c>
      <c r="S182" s="154"/>
      <c r="T182" s="155"/>
      <c r="U182" s="34"/>
      <c r="V182" s="12" t="str">
        <f>IF(S182="","",VLOOKUP(S182,食材リスト!$A$6:$H$505,3,FALSE))</f>
        <v/>
      </c>
      <c r="W182" s="19" t="str">
        <f>IF(COUNTA(S182:U182)&lt;&gt;2,"",ROUND(VLOOKUP(S182,食材リスト!$A$6:$H$505,4,FALSE)*U182/VLOOKUP(S182,食材リスト!$A$6:$H$505,2,FALSE),1))</f>
        <v/>
      </c>
      <c r="X182" s="30" t="str">
        <f>IF(COUNTA(S182:U182)&lt;&gt;2,"",ROUND(VLOOKUP(S182,食材リスト!$A$6:$H$505,5,FALSE)*U182/VLOOKUP(S182,食材リスト!$A$6:$H$505,2,FALSE),1))</f>
        <v/>
      </c>
      <c r="Y182" s="20" t="str">
        <f>IF(COUNTA(S182:U182)&lt;&gt;2,"",ROUND(VLOOKUP(S182,食材リスト!$A$6:$H$505,6,FALSE)*U182/VLOOKUP(S182,食材リスト!$A$6:$H$505,2,FALSE),1))</f>
        <v/>
      </c>
      <c r="Z182" s="25" t="str">
        <f>IF(COUNTA(S182:U182)&lt;&gt;2,"",ROUND(VLOOKUP(S182,食材リスト!$A$6:$H$505,7,FALSE)*U182/VLOOKUP(S182,食材リスト!$A$6:$H$505,2,FALSE),0))</f>
        <v/>
      </c>
    </row>
    <row r="183" spans="1:26">
      <c r="A183" s="154"/>
      <c r="B183" s="155"/>
      <c r="C183" s="34"/>
      <c r="D183" s="12" t="str">
        <f>IF(A183="","",VLOOKUP(A183,食材リスト!$A$6:$H$505,3,FALSE))</f>
        <v/>
      </c>
      <c r="E183" s="19" t="str">
        <f>IF(COUNTA(A183:C183)&lt;&gt;2,"",ROUND(VLOOKUP(A183,食材リスト!$A$6:$H$505,4,FALSE)*C183/VLOOKUP(A183,食材リスト!$A$6:$H$505,2,FALSE),1))</f>
        <v/>
      </c>
      <c r="F183" s="30" t="str">
        <f>IF(COUNTA(A183:C183)&lt;&gt;2,"",ROUND(VLOOKUP(A183,食材リスト!$A$6:$H$505,5,FALSE)*C183/VLOOKUP(A183,食材リスト!$A$6:$H$505,2,FALSE),1))</f>
        <v/>
      </c>
      <c r="G183" s="20" t="str">
        <f>IF(COUNTA(A183:C183)&lt;&gt;2,"",ROUND(VLOOKUP(A183,食材リスト!$A$6:$H$505,6,FALSE)*C183/VLOOKUP(A183,食材リスト!$A$6:$H$505,2,FALSE),1))</f>
        <v/>
      </c>
      <c r="H183" s="25" t="str">
        <f>IF(COUNTA(A183:C183)&lt;&gt;2,"",ROUND(VLOOKUP(A183,食材リスト!$A$6:$H$505,7,FALSE)*C183/VLOOKUP(A183,食材リスト!$A$6:$H$505,2,FALSE),0))</f>
        <v/>
      </c>
      <c r="J183" s="154"/>
      <c r="K183" s="155"/>
      <c r="L183" s="34"/>
      <c r="M183" s="12" t="str">
        <f>IF(J183="","",VLOOKUP(J183,食材リスト!$A$6:$H$505,3,FALSE))</f>
        <v/>
      </c>
      <c r="N183" s="19" t="str">
        <f>IF(COUNTA(J183:L183)&lt;&gt;2,"",ROUND(VLOOKUP(J183,食材リスト!$A$6:$H$505,4,FALSE)*L183/VLOOKUP(J183,食材リスト!$A$6:$H$505,2,FALSE),1))</f>
        <v/>
      </c>
      <c r="O183" s="30" t="str">
        <f>IF(COUNTA(J183:L183)&lt;&gt;2,"",ROUND(VLOOKUP(J183,食材リスト!$A$6:$H$505,5,FALSE)*L183/VLOOKUP(J183,食材リスト!$A$6:$H$505,2,FALSE),1))</f>
        <v/>
      </c>
      <c r="P183" s="20" t="str">
        <f>IF(COUNTA(J183:L183)&lt;&gt;2,"",ROUND(VLOOKUP(J183,食材リスト!$A$6:$H$505,6,FALSE)*L183/VLOOKUP(J183,食材リスト!$A$6:$H$505,2,FALSE),1))</f>
        <v/>
      </c>
      <c r="Q183" s="25" t="str">
        <f>IF(COUNTA(J183:L183)&lt;&gt;2,"",ROUND(VLOOKUP(J183,食材リスト!$A$6:$H$505,7,FALSE)*L183/VLOOKUP(J183,食材リスト!$A$6:$H$505,2,FALSE),0))</f>
        <v/>
      </c>
      <c r="S183" s="154"/>
      <c r="T183" s="155"/>
      <c r="U183" s="34"/>
      <c r="V183" s="12" t="str">
        <f>IF(S183="","",VLOOKUP(S183,食材リスト!$A$6:$H$505,3,FALSE))</f>
        <v/>
      </c>
      <c r="W183" s="19" t="str">
        <f>IF(COUNTA(S183:U183)&lt;&gt;2,"",ROUND(VLOOKUP(S183,食材リスト!$A$6:$H$505,4,FALSE)*U183/VLOOKUP(S183,食材リスト!$A$6:$H$505,2,FALSE),1))</f>
        <v/>
      </c>
      <c r="X183" s="30" t="str">
        <f>IF(COUNTA(S183:U183)&lt;&gt;2,"",ROUND(VLOOKUP(S183,食材リスト!$A$6:$H$505,5,FALSE)*U183/VLOOKUP(S183,食材リスト!$A$6:$H$505,2,FALSE),1))</f>
        <v/>
      </c>
      <c r="Y183" s="20" t="str">
        <f>IF(COUNTA(S183:U183)&lt;&gt;2,"",ROUND(VLOOKUP(S183,食材リスト!$A$6:$H$505,6,FALSE)*U183/VLOOKUP(S183,食材リスト!$A$6:$H$505,2,FALSE),1))</f>
        <v/>
      </c>
      <c r="Z183" s="25" t="str">
        <f>IF(COUNTA(S183:U183)&lt;&gt;2,"",ROUND(VLOOKUP(S183,食材リスト!$A$6:$H$505,7,FALSE)*U183/VLOOKUP(S183,食材リスト!$A$6:$H$505,2,FALSE),0))</f>
        <v/>
      </c>
    </row>
    <row r="184" spans="1:26">
      <c r="A184" s="154"/>
      <c r="B184" s="155"/>
      <c r="C184" s="34"/>
      <c r="D184" s="12" t="str">
        <f>IF(A184="","",VLOOKUP(A184,食材リスト!$A$6:$H$505,3,FALSE))</f>
        <v/>
      </c>
      <c r="E184" s="19" t="str">
        <f>IF(COUNTA(A184:C184)&lt;&gt;2,"",ROUND(VLOOKUP(A184,食材リスト!$A$6:$H$505,4,FALSE)*C184/VLOOKUP(A184,食材リスト!$A$6:$H$505,2,FALSE),1))</f>
        <v/>
      </c>
      <c r="F184" s="30" t="str">
        <f>IF(COUNTA(A184:C184)&lt;&gt;2,"",ROUND(VLOOKUP(A184,食材リスト!$A$6:$H$505,5,FALSE)*C184/VLOOKUP(A184,食材リスト!$A$6:$H$505,2,FALSE),1))</f>
        <v/>
      </c>
      <c r="G184" s="20" t="str">
        <f>IF(COUNTA(A184:C184)&lt;&gt;2,"",ROUND(VLOOKUP(A184,食材リスト!$A$6:$H$505,6,FALSE)*C184/VLOOKUP(A184,食材リスト!$A$6:$H$505,2,FALSE),1))</f>
        <v/>
      </c>
      <c r="H184" s="25" t="str">
        <f>IF(COUNTA(A184:C184)&lt;&gt;2,"",ROUND(VLOOKUP(A184,食材リスト!$A$6:$H$505,7,FALSE)*C184/VLOOKUP(A184,食材リスト!$A$6:$H$505,2,FALSE),0))</f>
        <v/>
      </c>
      <c r="J184" s="154"/>
      <c r="K184" s="155"/>
      <c r="L184" s="34"/>
      <c r="M184" s="12" t="str">
        <f>IF(J184="","",VLOOKUP(J184,食材リスト!$A$6:$H$505,3,FALSE))</f>
        <v/>
      </c>
      <c r="N184" s="19" t="str">
        <f>IF(COUNTA(J184:L184)&lt;&gt;2,"",ROUND(VLOOKUP(J184,食材リスト!$A$6:$H$505,4,FALSE)*L184/VLOOKUP(J184,食材リスト!$A$6:$H$505,2,FALSE),1))</f>
        <v/>
      </c>
      <c r="O184" s="30" t="str">
        <f>IF(COUNTA(J184:L184)&lt;&gt;2,"",ROUND(VLOOKUP(J184,食材リスト!$A$6:$H$505,5,FALSE)*L184/VLOOKUP(J184,食材リスト!$A$6:$H$505,2,FALSE),1))</f>
        <v/>
      </c>
      <c r="P184" s="20" t="str">
        <f>IF(COUNTA(J184:L184)&lt;&gt;2,"",ROUND(VLOOKUP(J184,食材リスト!$A$6:$H$505,6,FALSE)*L184/VLOOKUP(J184,食材リスト!$A$6:$H$505,2,FALSE),1))</f>
        <v/>
      </c>
      <c r="Q184" s="25" t="str">
        <f>IF(COUNTA(J184:L184)&lt;&gt;2,"",ROUND(VLOOKUP(J184,食材リスト!$A$6:$H$505,7,FALSE)*L184/VLOOKUP(J184,食材リスト!$A$6:$H$505,2,FALSE),0))</f>
        <v/>
      </c>
      <c r="S184" s="154"/>
      <c r="T184" s="155"/>
      <c r="U184" s="34"/>
      <c r="V184" s="12" t="str">
        <f>IF(S184="","",VLOOKUP(S184,食材リスト!$A$6:$H$505,3,FALSE))</f>
        <v/>
      </c>
      <c r="W184" s="19" t="str">
        <f>IF(COUNTA(S184:U184)&lt;&gt;2,"",ROUND(VLOOKUP(S184,食材リスト!$A$6:$H$505,4,FALSE)*U184/VLOOKUP(S184,食材リスト!$A$6:$H$505,2,FALSE),1))</f>
        <v/>
      </c>
      <c r="X184" s="30" t="str">
        <f>IF(COUNTA(S184:U184)&lt;&gt;2,"",ROUND(VLOOKUP(S184,食材リスト!$A$6:$H$505,5,FALSE)*U184/VLOOKUP(S184,食材リスト!$A$6:$H$505,2,FALSE),1))</f>
        <v/>
      </c>
      <c r="Y184" s="20" t="str">
        <f>IF(COUNTA(S184:U184)&lt;&gt;2,"",ROUND(VLOOKUP(S184,食材リスト!$A$6:$H$505,6,FALSE)*U184/VLOOKUP(S184,食材リスト!$A$6:$H$505,2,FALSE),1))</f>
        <v/>
      </c>
      <c r="Z184" s="25" t="str">
        <f>IF(COUNTA(S184:U184)&lt;&gt;2,"",ROUND(VLOOKUP(S184,食材リスト!$A$6:$H$505,7,FALSE)*U184/VLOOKUP(S184,食材リスト!$A$6:$H$505,2,FALSE),0))</f>
        <v/>
      </c>
    </row>
    <row r="185" spans="1:26">
      <c r="A185" s="154"/>
      <c r="B185" s="155"/>
      <c r="C185" s="34"/>
      <c r="D185" s="12" t="str">
        <f>IF(A185="","",VLOOKUP(A185,食材リスト!$A$6:$H$505,3,FALSE))</f>
        <v/>
      </c>
      <c r="E185" s="19" t="str">
        <f>IF(COUNTA(A185:C185)&lt;&gt;2,"",ROUND(VLOOKUP(A185,食材リスト!$A$6:$H$505,4,FALSE)*C185/VLOOKUP(A185,食材リスト!$A$6:$H$505,2,FALSE),1))</f>
        <v/>
      </c>
      <c r="F185" s="30" t="str">
        <f>IF(COUNTA(A185:C185)&lt;&gt;2,"",ROUND(VLOOKUP(A185,食材リスト!$A$6:$H$505,5,FALSE)*C185/VLOOKUP(A185,食材リスト!$A$6:$H$505,2,FALSE),1))</f>
        <v/>
      </c>
      <c r="G185" s="20" t="str">
        <f>IF(COUNTA(A185:C185)&lt;&gt;2,"",ROUND(VLOOKUP(A185,食材リスト!$A$6:$H$505,6,FALSE)*C185/VLOOKUP(A185,食材リスト!$A$6:$H$505,2,FALSE),1))</f>
        <v/>
      </c>
      <c r="H185" s="25" t="str">
        <f>IF(COUNTA(A185:C185)&lt;&gt;2,"",ROUND(VLOOKUP(A185,食材リスト!$A$6:$H$505,7,FALSE)*C185/VLOOKUP(A185,食材リスト!$A$6:$H$505,2,FALSE),0))</f>
        <v/>
      </c>
      <c r="J185" s="154"/>
      <c r="K185" s="155"/>
      <c r="L185" s="34"/>
      <c r="M185" s="12" t="str">
        <f>IF(J185="","",VLOOKUP(J185,食材リスト!$A$6:$H$505,3,FALSE))</f>
        <v/>
      </c>
      <c r="N185" s="19" t="str">
        <f>IF(COUNTA(J185:L185)&lt;&gt;2,"",ROUND(VLOOKUP(J185,食材リスト!$A$6:$H$505,4,FALSE)*L185/VLOOKUP(J185,食材リスト!$A$6:$H$505,2,FALSE),1))</f>
        <v/>
      </c>
      <c r="O185" s="30" t="str">
        <f>IF(COUNTA(J185:L185)&lt;&gt;2,"",ROUND(VLOOKUP(J185,食材リスト!$A$6:$H$505,5,FALSE)*L185/VLOOKUP(J185,食材リスト!$A$6:$H$505,2,FALSE),1))</f>
        <v/>
      </c>
      <c r="P185" s="20" t="str">
        <f>IF(COUNTA(J185:L185)&lt;&gt;2,"",ROUND(VLOOKUP(J185,食材リスト!$A$6:$H$505,6,FALSE)*L185/VLOOKUP(J185,食材リスト!$A$6:$H$505,2,FALSE),1))</f>
        <v/>
      </c>
      <c r="Q185" s="25" t="str">
        <f>IF(COUNTA(J185:L185)&lt;&gt;2,"",ROUND(VLOOKUP(J185,食材リスト!$A$6:$H$505,7,FALSE)*L185/VLOOKUP(J185,食材リスト!$A$6:$H$505,2,FALSE),0))</f>
        <v/>
      </c>
      <c r="S185" s="154"/>
      <c r="T185" s="155"/>
      <c r="U185" s="34"/>
      <c r="V185" s="12" t="str">
        <f>IF(S185="","",VLOOKUP(S185,食材リスト!$A$6:$H$505,3,FALSE))</f>
        <v/>
      </c>
      <c r="W185" s="19" t="str">
        <f>IF(COUNTA(S185:U185)&lt;&gt;2,"",ROUND(VLOOKUP(S185,食材リスト!$A$6:$H$505,4,FALSE)*U185/VLOOKUP(S185,食材リスト!$A$6:$H$505,2,FALSE),1))</f>
        <v/>
      </c>
      <c r="X185" s="30" t="str">
        <f>IF(COUNTA(S185:U185)&lt;&gt;2,"",ROUND(VLOOKUP(S185,食材リスト!$A$6:$H$505,5,FALSE)*U185/VLOOKUP(S185,食材リスト!$A$6:$H$505,2,FALSE),1))</f>
        <v/>
      </c>
      <c r="Y185" s="20" t="str">
        <f>IF(COUNTA(S185:U185)&lt;&gt;2,"",ROUND(VLOOKUP(S185,食材リスト!$A$6:$H$505,6,FALSE)*U185/VLOOKUP(S185,食材リスト!$A$6:$H$505,2,FALSE),1))</f>
        <v/>
      </c>
      <c r="Z185" s="25" t="str">
        <f>IF(COUNTA(S185:U185)&lt;&gt;2,"",ROUND(VLOOKUP(S185,食材リスト!$A$6:$H$505,7,FALSE)*U185/VLOOKUP(S185,食材リスト!$A$6:$H$505,2,FALSE),0))</f>
        <v/>
      </c>
    </row>
    <row r="186" spans="1:26">
      <c r="A186" s="154"/>
      <c r="B186" s="155"/>
      <c r="C186" s="34"/>
      <c r="D186" s="12" t="str">
        <f>IF(A186="","",VLOOKUP(A186,食材リスト!$A$6:$H$505,3,FALSE))</f>
        <v/>
      </c>
      <c r="E186" s="19" t="str">
        <f>IF(COUNTA(A186:C186)&lt;&gt;2,"",ROUND(VLOOKUP(A186,食材リスト!$A$6:$H$505,4,FALSE)*C186/VLOOKUP(A186,食材リスト!$A$6:$H$505,2,FALSE),1))</f>
        <v/>
      </c>
      <c r="F186" s="30" t="str">
        <f>IF(COUNTA(A186:C186)&lt;&gt;2,"",ROUND(VLOOKUP(A186,食材リスト!$A$6:$H$505,5,FALSE)*C186/VLOOKUP(A186,食材リスト!$A$6:$H$505,2,FALSE),1))</f>
        <v/>
      </c>
      <c r="G186" s="20" t="str">
        <f>IF(COUNTA(A186:C186)&lt;&gt;2,"",ROUND(VLOOKUP(A186,食材リスト!$A$6:$H$505,6,FALSE)*C186/VLOOKUP(A186,食材リスト!$A$6:$H$505,2,FALSE),1))</f>
        <v/>
      </c>
      <c r="H186" s="25" t="str">
        <f>IF(COUNTA(A186:C186)&lt;&gt;2,"",ROUND(VLOOKUP(A186,食材リスト!$A$6:$H$505,7,FALSE)*C186/VLOOKUP(A186,食材リスト!$A$6:$H$505,2,FALSE),0))</f>
        <v/>
      </c>
      <c r="J186" s="154"/>
      <c r="K186" s="155"/>
      <c r="L186" s="34"/>
      <c r="M186" s="12" t="str">
        <f>IF(J186="","",VLOOKUP(J186,食材リスト!$A$6:$H$505,3,FALSE))</f>
        <v/>
      </c>
      <c r="N186" s="19" t="str">
        <f>IF(COUNTA(J186:L186)&lt;&gt;2,"",ROUND(VLOOKUP(J186,食材リスト!$A$6:$H$505,4,FALSE)*L186/VLOOKUP(J186,食材リスト!$A$6:$H$505,2,FALSE),1))</f>
        <v/>
      </c>
      <c r="O186" s="30" t="str">
        <f>IF(COUNTA(J186:L186)&lt;&gt;2,"",ROUND(VLOOKUP(J186,食材リスト!$A$6:$H$505,5,FALSE)*L186/VLOOKUP(J186,食材リスト!$A$6:$H$505,2,FALSE),1))</f>
        <v/>
      </c>
      <c r="P186" s="20" t="str">
        <f>IF(COUNTA(J186:L186)&lt;&gt;2,"",ROUND(VLOOKUP(J186,食材リスト!$A$6:$H$505,6,FALSE)*L186/VLOOKUP(J186,食材リスト!$A$6:$H$505,2,FALSE),1))</f>
        <v/>
      </c>
      <c r="Q186" s="25" t="str">
        <f>IF(COUNTA(J186:L186)&lt;&gt;2,"",ROUND(VLOOKUP(J186,食材リスト!$A$6:$H$505,7,FALSE)*L186/VLOOKUP(J186,食材リスト!$A$6:$H$505,2,FALSE),0))</f>
        <v/>
      </c>
      <c r="S186" s="154"/>
      <c r="T186" s="155"/>
      <c r="U186" s="34"/>
      <c r="V186" s="12" t="str">
        <f>IF(S186="","",VLOOKUP(S186,食材リスト!$A$6:$H$505,3,FALSE))</f>
        <v/>
      </c>
      <c r="W186" s="19" t="str">
        <f>IF(COUNTA(S186:U186)&lt;&gt;2,"",ROUND(VLOOKUP(S186,食材リスト!$A$6:$H$505,4,FALSE)*U186/VLOOKUP(S186,食材リスト!$A$6:$H$505,2,FALSE),1))</f>
        <v/>
      </c>
      <c r="X186" s="30" t="str">
        <f>IF(COUNTA(S186:U186)&lt;&gt;2,"",ROUND(VLOOKUP(S186,食材リスト!$A$6:$H$505,5,FALSE)*U186/VLOOKUP(S186,食材リスト!$A$6:$H$505,2,FALSE),1))</f>
        <v/>
      </c>
      <c r="Y186" s="20" t="str">
        <f>IF(COUNTA(S186:U186)&lt;&gt;2,"",ROUND(VLOOKUP(S186,食材リスト!$A$6:$H$505,6,FALSE)*U186/VLOOKUP(S186,食材リスト!$A$6:$H$505,2,FALSE),1))</f>
        <v/>
      </c>
      <c r="Z186" s="25" t="str">
        <f>IF(COUNTA(S186:U186)&lt;&gt;2,"",ROUND(VLOOKUP(S186,食材リスト!$A$6:$H$505,7,FALSE)*U186/VLOOKUP(S186,食材リスト!$A$6:$H$505,2,FALSE),0))</f>
        <v/>
      </c>
    </row>
    <row r="187" spans="1:26">
      <c r="A187" s="154"/>
      <c r="B187" s="155"/>
      <c r="C187" s="34"/>
      <c r="D187" s="12" t="str">
        <f>IF(A187="","",VLOOKUP(A187,食材リスト!$A$6:$H$505,3,FALSE))</f>
        <v/>
      </c>
      <c r="E187" s="19" t="str">
        <f>IF(COUNTA(A187:C187)&lt;&gt;2,"",ROUND(VLOOKUP(A187,食材リスト!$A$6:$H$505,4,FALSE)*C187/VLOOKUP(A187,食材リスト!$A$6:$H$505,2,FALSE),1))</f>
        <v/>
      </c>
      <c r="F187" s="30" t="str">
        <f>IF(COUNTA(A187:C187)&lt;&gt;2,"",ROUND(VLOOKUP(A187,食材リスト!$A$6:$H$505,5,FALSE)*C187/VLOOKUP(A187,食材リスト!$A$6:$H$505,2,FALSE),1))</f>
        <v/>
      </c>
      <c r="G187" s="20" t="str">
        <f>IF(COUNTA(A187:C187)&lt;&gt;2,"",ROUND(VLOOKUP(A187,食材リスト!$A$6:$H$505,6,FALSE)*C187/VLOOKUP(A187,食材リスト!$A$6:$H$505,2,FALSE),1))</f>
        <v/>
      </c>
      <c r="H187" s="25" t="str">
        <f>IF(COUNTA(A187:C187)&lt;&gt;2,"",ROUND(VLOOKUP(A187,食材リスト!$A$6:$H$505,7,FALSE)*C187/VLOOKUP(A187,食材リスト!$A$6:$H$505,2,FALSE),0))</f>
        <v/>
      </c>
      <c r="J187" s="154"/>
      <c r="K187" s="155"/>
      <c r="L187" s="34"/>
      <c r="M187" s="12" t="str">
        <f>IF(J187="","",VLOOKUP(J187,食材リスト!$A$6:$H$505,3,FALSE))</f>
        <v/>
      </c>
      <c r="N187" s="19" t="str">
        <f>IF(COUNTA(J187:L187)&lt;&gt;2,"",ROUND(VLOOKUP(J187,食材リスト!$A$6:$H$505,4,FALSE)*L187/VLOOKUP(J187,食材リスト!$A$6:$H$505,2,FALSE),1))</f>
        <v/>
      </c>
      <c r="O187" s="30" t="str">
        <f>IF(COUNTA(J187:L187)&lt;&gt;2,"",ROUND(VLOOKUP(J187,食材リスト!$A$6:$H$505,5,FALSE)*L187/VLOOKUP(J187,食材リスト!$A$6:$H$505,2,FALSE),1))</f>
        <v/>
      </c>
      <c r="P187" s="20" t="str">
        <f>IF(COUNTA(J187:L187)&lt;&gt;2,"",ROUND(VLOOKUP(J187,食材リスト!$A$6:$H$505,6,FALSE)*L187/VLOOKUP(J187,食材リスト!$A$6:$H$505,2,FALSE),1))</f>
        <v/>
      </c>
      <c r="Q187" s="25" t="str">
        <f>IF(COUNTA(J187:L187)&lt;&gt;2,"",ROUND(VLOOKUP(J187,食材リスト!$A$6:$H$505,7,FALSE)*L187/VLOOKUP(J187,食材リスト!$A$6:$H$505,2,FALSE),0))</f>
        <v/>
      </c>
      <c r="S187" s="154"/>
      <c r="T187" s="155"/>
      <c r="U187" s="34"/>
      <c r="V187" s="12" t="str">
        <f>IF(S187="","",VLOOKUP(S187,食材リスト!$A$6:$H$505,3,FALSE))</f>
        <v/>
      </c>
      <c r="W187" s="19" t="str">
        <f>IF(COUNTA(S187:U187)&lt;&gt;2,"",ROUND(VLOOKUP(S187,食材リスト!$A$6:$H$505,4,FALSE)*U187/VLOOKUP(S187,食材リスト!$A$6:$H$505,2,FALSE),1))</f>
        <v/>
      </c>
      <c r="X187" s="30" t="str">
        <f>IF(COUNTA(S187:U187)&lt;&gt;2,"",ROUND(VLOOKUP(S187,食材リスト!$A$6:$H$505,5,FALSE)*U187/VLOOKUP(S187,食材リスト!$A$6:$H$505,2,FALSE),1))</f>
        <v/>
      </c>
      <c r="Y187" s="20" t="str">
        <f>IF(COUNTA(S187:U187)&lt;&gt;2,"",ROUND(VLOOKUP(S187,食材リスト!$A$6:$H$505,6,FALSE)*U187/VLOOKUP(S187,食材リスト!$A$6:$H$505,2,FALSE),1))</f>
        <v/>
      </c>
      <c r="Z187" s="25" t="str">
        <f>IF(COUNTA(S187:U187)&lt;&gt;2,"",ROUND(VLOOKUP(S187,食材リスト!$A$6:$H$505,7,FALSE)*U187/VLOOKUP(S187,食材リスト!$A$6:$H$505,2,FALSE),0))</f>
        <v/>
      </c>
    </row>
    <row r="188" spans="1:26">
      <c r="A188" s="154"/>
      <c r="B188" s="155"/>
      <c r="C188" s="34"/>
      <c r="D188" s="12" t="str">
        <f>IF(A188="","",VLOOKUP(A188,食材リスト!$A$6:$H$505,3,FALSE))</f>
        <v/>
      </c>
      <c r="E188" s="19" t="str">
        <f>IF(COUNTA(A188:C188)&lt;&gt;2,"",ROUND(VLOOKUP(A188,食材リスト!$A$6:$H$505,4,FALSE)*C188/VLOOKUP(A188,食材リスト!$A$6:$H$505,2,FALSE),1))</f>
        <v/>
      </c>
      <c r="F188" s="30" t="str">
        <f>IF(COUNTA(A188:C188)&lt;&gt;2,"",ROUND(VLOOKUP(A188,食材リスト!$A$6:$H$505,5,FALSE)*C188/VLOOKUP(A188,食材リスト!$A$6:$H$505,2,FALSE),1))</f>
        <v/>
      </c>
      <c r="G188" s="20" t="str">
        <f>IF(COUNTA(A188:C188)&lt;&gt;2,"",ROUND(VLOOKUP(A188,食材リスト!$A$6:$H$505,6,FALSE)*C188/VLOOKUP(A188,食材リスト!$A$6:$H$505,2,FALSE),1))</f>
        <v/>
      </c>
      <c r="H188" s="25" t="str">
        <f>IF(COUNTA(A188:C188)&lt;&gt;2,"",ROUND(VLOOKUP(A188,食材リスト!$A$6:$H$505,7,FALSE)*C188/VLOOKUP(A188,食材リスト!$A$6:$H$505,2,FALSE),0))</f>
        <v/>
      </c>
      <c r="J188" s="154"/>
      <c r="K188" s="155"/>
      <c r="L188" s="34"/>
      <c r="M188" s="12" t="str">
        <f>IF(J188="","",VLOOKUP(J188,食材リスト!$A$6:$H$505,3,FALSE))</f>
        <v/>
      </c>
      <c r="N188" s="19" t="str">
        <f>IF(COUNTA(J188:L188)&lt;&gt;2,"",ROUND(VLOOKUP(J188,食材リスト!$A$6:$H$505,4,FALSE)*L188/VLOOKUP(J188,食材リスト!$A$6:$H$505,2,FALSE),1))</f>
        <v/>
      </c>
      <c r="O188" s="30" t="str">
        <f>IF(COUNTA(J188:L188)&lt;&gt;2,"",ROUND(VLOOKUP(J188,食材リスト!$A$6:$H$505,5,FALSE)*L188/VLOOKUP(J188,食材リスト!$A$6:$H$505,2,FALSE),1))</f>
        <v/>
      </c>
      <c r="P188" s="20" t="str">
        <f>IF(COUNTA(J188:L188)&lt;&gt;2,"",ROUND(VLOOKUP(J188,食材リスト!$A$6:$H$505,6,FALSE)*L188/VLOOKUP(J188,食材リスト!$A$6:$H$505,2,FALSE),1))</f>
        <v/>
      </c>
      <c r="Q188" s="25" t="str">
        <f>IF(COUNTA(J188:L188)&lt;&gt;2,"",ROUND(VLOOKUP(J188,食材リスト!$A$6:$H$505,7,FALSE)*L188/VLOOKUP(J188,食材リスト!$A$6:$H$505,2,FALSE),0))</f>
        <v/>
      </c>
      <c r="S188" s="154"/>
      <c r="T188" s="155"/>
      <c r="U188" s="34"/>
      <c r="V188" s="12" t="str">
        <f>IF(S188="","",VLOOKUP(S188,食材リスト!$A$6:$H$505,3,FALSE))</f>
        <v/>
      </c>
      <c r="W188" s="19" t="str">
        <f>IF(COUNTA(S188:U188)&lt;&gt;2,"",ROUND(VLOOKUP(S188,食材リスト!$A$6:$H$505,4,FALSE)*U188/VLOOKUP(S188,食材リスト!$A$6:$H$505,2,FALSE),1))</f>
        <v/>
      </c>
      <c r="X188" s="30" t="str">
        <f>IF(COUNTA(S188:U188)&lt;&gt;2,"",ROUND(VLOOKUP(S188,食材リスト!$A$6:$H$505,5,FALSE)*U188/VLOOKUP(S188,食材リスト!$A$6:$H$505,2,FALSE),1))</f>
        <v/>
      </c>
      <c r="Y188" s="20" t="str">
        <f>IF(COUNTA(S188:U188)&lt;&gt;2,"",ROUND(VLOOKUP(S188,食材リスト!$A$6:$H$505,6,FALSE)*U188/VLOOKUP(S188,食材リスト!$A$6:$H$505,2,FALSE),1))</f>
        <v/>
      </c>
      <c r="Z188" s="25" t="str">
        <f>IF(COUNTA(S188:U188)&lt;&gt;2,"",ROUND(VLOOKUP(S188,食材リスト!$A$6:$H$505,7,FALSE)*U188/VLOOKUP(S188,食材リスト!$A$6:$H$505,2,FALSE),0))</f>
        <v/>
      </c>
    </row>
    <row r="189" spans="1:26">
      <c r="A189" s="154"/>
      <c r="B189" s="155"/>
      <c r="C189" s="34"/>
      <c r="D189" s="12" t="str">
        <f>IF(A189="","",VLOOKUP(A189,食材リスト!$A$6:$H$505,3,FALSE))</f>
        <v/>
      </c>
      <c r="E189" s="19" t="str">
        <f>IF(COUNTA(A189:C189)&lt;&gt;2,"",ROUND(VLOOKUP(A189,食材リスト!$A$6:$H$505,4,FALSE)*C189/VLOOKUP(A189,食材リスト!$A$6:$H$505,2,FALSE),1))</f>
        <v/>
      </c>
      <c r="F189" s="30" t="str">
        <f>IF(COUNTA(A189:C189)&lt;&gt;2,"",ROUND(VLOOKUP(A189,食材リスト!$A$6:$H$505,5,FALSE)*C189/VLOOKUP(A189,食材リスト!$A$6:$H$505,2,FALSE),1))</f>
        <v/>
      </c>
      <c r="G189" s="20" t="str">
        <f>IF(COUNTA(A189:C189)&lt;&gt;2,"",ROUND(VLOOKUP(A189,食材リスト!$A$6:$H$505,6,FALSE)*C189/VLOOKUP(A189,食材リスト!$A$6:$H$505,2,FALSE),1))</f>
        <v/>
      </c>
      <c r="H189" s="25" t="str">
        <f>IF(COUNTA(A189:C189)&lt;&gt;2,"",ROUND(VLOOKUP(A189,食材リスト!$A$6:$H$505,7,FALSE)*C189/VLOOKUP(A189,食材リスト!$A$6:$H$505,2,FALSE),0))</f>
        <v/>
      </c>
      <c r="J189" s="154"/>
      <c r="K189" s="155"/>
      <c r="L189" s="34"/>
      <c r="M189" s="12" t="str">
        <f>IF(J189="","",VLOOKUP(J189,食材リスト!$A$6:$H$505,3,FALSE))</f>
        <v/>
      </c>
      <c r="N189" s="19" t="str">
        <f>IF(COUNTA(J189:L189)&lt;&gt;2,"",ROUND(VLOOKUP(J189,食材リスト!$A$6:$H$505,4,FALSE)*L189/VLOOKUP(J189,食材リスト!$A$6:$H$505,2,FALSE),1))</f>
        <v/>
      </c>
      <c r="O189" s="30" t="str">
        <f>IF(COUNTA(J189:L189)&lt;&gt;2,"",ROUND(VLOOKUP(J189,食材リスト!$A$6:$H$505,5,FALSE)*L189/VLOOKUP(J189,食材リスト!$A$6:$H$505,2,FALSE),1))</f>
        <v/>
      </c>
      <c r="P189" s="20" t="str">
        <f>IF(COUNTA(J189:L189)&lt;&gt;2,"",ROUND(VLOOKUP(J189,食材リスト!$A$6:$H$505,6,FALSE)*L189/VLOOKUP(J189,食材リスト!$A$6:$H$505,2,FALSE),1))</f>
        <v/>
      </c>
      <c r="Q189" s="25" t="str">
        <f>IF(COUNTA(J189:L189)&lt;&gt;2,"",ROUND(VLOOKUP(J189,食材リスト!$A$6:$H$505,7,FALSE)*L189/VLOOKUP(J189,食材リスト!$A$6:$H$505,2,FALSE),0))</f>
        <v/>
      </c>
      <c r="S189" s="154"/>
      <c r="T189" s="155"/>
      <c r="U189" s="34"/>
      <c r="V189" s="12" t="str">
        <f>IF(S189="","",VLOOKUP(S189,食材リスト!$A$6:$H$505,3,FALSE))</f>
        <v/>
      </c>
      <c r="W189" s="19" t="str">
        <f>IF(COUNTA(S189:U189)&lt;&gt;2,"",ROUND(VLOOKUP(S189,食材リスト!$A$6:$H$505,4,FALSE)*U189/VLOOKUP(S189,食材リスト!$A$6:$H$505,2,FALSE),1))</f>
        <v/>
      </c>
      <c r="X189" s="30" t="str">
        <f>IF(COUNTA(S189:U189)&lt;&gt;2,"",ROUND(VLOOKUP(S189,食材リスト!$A$6:$H$505,5,FALSE)*U189/VLOOKUP(S189,食材リスト!$A$6:$H$505,2,FALSE),1))</f>
        <v/>
      </c>
      <c r="Y189" s="20" t="str">
        <f>IF(COUNTA(S189:U189)&lt;&gt;2,"",ROUND(VLOOKUP(S189,食材リスト!$A$6:$H$505,6,FALSE)*U189/VLOOKUP(S189,食材リスト!$A$6:$H$505,2,FALSE),1))</f>
        <v/>
      </c>
      <c r="Z189" s="25" t="str">
        <f>IF(COUNTA(S189:U189)&lt;&gt;2,"",ROUND(VLOOKUP(S189,食材リスト!$A$6:$H$505,7,FALSE)*U189/VLOOKUP(S189,食材リスト!$A$6:$H$505,2,FALSE),0))</f>
        <v/>
      </c>
    </row>
    <row r="190" spans="1:26">
      <c r="A190" s="154"/>
      <c r="B190" s="155"/>
      <c r="C190" s="34"/>
      <c r="D190" s="12" t="str">
        <f>IF(A190="","",VLOOKUP(A190,食材リスト!$A$6:$H$505,3,FALSE))</f>
        <v/>
      </c>
      <c r="E190" s="19" t="str">
        <f>IF(COUNTA(A190:C190)&lt;&gt;2,"",ROUND(VLOOKUP(A190,食材リスト!$A$6:$H$505,4,FALSE)*C190/VLOOKUP(A190,食材リスト!$A$6:$H$505,2,FALSE),1))</f>
        <v/>
      </c>
      <c r="F190" s="30" t="str">
        <f>IF(COUNTA(A190:C190)&lt;&gt;2,"",ROUND(VLOOKUP(A190,食材リスト!$A$6:$H$505,5,FALSE)*C190/VLOOKUP(A190,食材リスト!$A$6:$H$505,2,FALSE),1))</f>
        <v/>
      </c>
      <c r="G190" s="20" t="str">
        <f>IF(COUNTA(A190:C190)&lt;&gt;2,"",ROUND(VLOOKUP(A190,食材リスト!$A$6:$H$505,6,FALSE)*C190/VLOOKUP(A190,食材リスト!$A$6:$H$505,2,FALSE),1))</f>
        <v/>
      </c>
      <c r="H190" s="25" t="str">
        <f>IF(COUNTA(A190:C190)&lt;&gt;2,"",ROUND(VLOOKUP(A190,食材リスト!$A$6:$H$505,7,FALSE)*C190/VLOOKUP(A190,食材リスト!$A$6:$H$505,2,FALSE),0))</f>
        <v/>
      </c>
      <c r="J190" s="154"/>
      <c r="K190" s="155"/>
      <c r="L190" s="34"/>
      <c r="M190" s="12" t="str">
        <f>IF(J190="","",VLOOKUP(J190,食材リスト!$A$6:$H$505,3,FALSE))</f>
        <v/>
      </c>
      <c r="N190" s="19" t="str">
        <f>IF(COUNTA(J190:L190)&lt;&gt;2,"",ROUND(VLOOKUP(J190,食材リスト!$A$6:$H$505,4,FALSE)*L190/VLOOKUP(J190,食材リスト!$A$6:$H$505,2,FALSE),1))</f>
        <v/>
      </c>
      <c r="O190" s="30" t="str">
        <f>IF(COUNTA(J190:L190)&lt;&gt;2,"",ROUND(VLOOKUP(J190,食材リスト!$A$6:$H$505,5,FALSE)*L190/VLOOKUP(J190,食材リスト!$A$6:$H$505,2,FALSE),1))</f>
        <v/>
      </c>
      <c r="P190" s="20" t="str">
        <f>IF(COUNTA(J190:L190)&lt;&gt;2,"",ROUND(VLOOKUP(J190,食材リスト!$A$6:$H$505,6,FALSE)*L190/VLOOKUP(J190,食材リスト!$A$6:$H$505,2,FALSE),1))</f>
        <v/>
      </c>
      <c r="Q190" s="25" t="str">
        <f>IF(COUNTA(J190:L190)&lt;&gt;2,"",ROUND(VLOOKUP(J190,食材リスト!$A$6:$H$505,7,FALSE)*L190/VLOOKUP(J190,食材リスト!$A$6:$H$505,2,FALSE),0))</f>
        <v/>
      </c>
      <c r="S190" s="154"/>
      <c r="T190" s="155"/>
      <c r="U190" s="34"/>
      <c r="V190" s="12" t="str">
        <f>IF(S190="","",VLOOKUP(S190,食材リスト!$A$6:$H$505,3,FALSE))</f>
        <v/>
      </c>
      <c r="W190" s="19" t="str">
        <f>IF(COUNTA(S190:U190)&lt;&gt;2,"",ROUND(VLOOKUP(S190,食材リスト!$A$6:$H$505,4,FALSE)*U190/VLOOKUP(S190,食材リスト!$A$6:$H$505,2,FALSE),1))</f>
        <v/>
      </c>
      <c r="X190" s="30" t="str">
        <f>IF(COUNTA(S190:U190)&lt;&gt;2,"",ROUND(VLOOKUP(S190,食材リスト!$A$6:$H$505,5,FALSE)*U190/VLOOKUP(S190,食材リスト!$A$6:$H$505,2,FALSE),1))</f>
        <v/>
      </c>
      <c r="Y190" s="20" t="str">
        <f>IF(COUNTA(S190:U190)&lt;&gt;2,"",ROUND(VLOOKUP(S190,食材リスト!$A$6:$H$505,6,FALSE)*U190/VLOOKUP(S190,食材リスト!$A$6:$H$505,2,FALSE),1))</f>
        <v/>
      </c>
      <c r="Z190" s="25" t="str">
        <f>IF(COUNTA(S190:U190)&lt;&gt;2,"",ROUND(VLOOKUP(S190,食材リスト!$A$6:$H$505,7,FALSE)*U190/VLOOKUP(S190,食材リスト!$A$6:$H$505,2,FALSE),0))</f>
        <v/>
      </c>
    </row>
    <row r="191" spans="1:26">
      <c r="A191" s="154"/>
      <c r="B191" s="155"/>
      <c r="C191" s="34"/>
      <c r="D191" s="12" t="str">
        <f>IF(A191="","",VLOOKUP(A191,食材リスト!$A$6:$H$505,3,FALSE))</f>
        <v/>
      </c>
      <c r="E191" s="19" t="str">
        <f>IF(COUNTA(A191:C191)&lt;&gt;2,"",ROUND(VLOOKUP(A191,食材リスト!$A$6:$H$505,4,FALSE)*C191/VLOOKUP(A191,食材リスト!$A$6:$H$505,2,FALSE),1))</f>
        <v/>
      </c>
      <c r="F191" s="30" t="str">
        <f>IF(COUNTA(A191:C191)&lt;&gt;2,"",ROUND(VLOOKUP(A191,食材リスト!$A$6:$H$505,5,FALSE)*C191/VLOOKUP(A191,食材リスト!$A$6:$H$505,2,FALSE),1))</f>
        <v/>
      </c>
      <c r="G191" s="20" t="str">
        <f>IF(COUNTA(A191:C191)&lt;&gt;2,"",ROUND(VLOOKUP(A191,食材リスト!$A$6:$H$505,6,FALSE)*C191/VLOOKUP(A191,食材リスト!$A$6:$H$505,2,FALSE),1))</f>
        <v/>
      </c>
      <c r="H191" s="25" t="str">
        <f>IF(COUNTA(A191:C191)&lt;&gt;2,"",ROUND(VLOOKUP(A191,食材リスト!$A$6:$H$505,7,FALSE)*C191/VLOOKUP(A191,食材リスト!$A$6:$H$505,2,FALSE),0))</f>
        <v/>
      </c>
      <c r="J191" s="154"/>
      <c r="K191" s="155"/>
      <c r="L191" s="34"/>
      <c r="M191" s="12" t="str">
        <f>IF(J191="","",VLOOKUP(J191,食材リスト!$A$6:$H$505,3,FALSE))</f>
        <v/>
      </c>
      <c r="N191" s="19" t="str">
        <f>IF(COUNTA(J191:L191)&lt;&gt;2,"",ROUND(VLOOKUP(J191,食材リスト!$A$6:$H$505,4,FALSE)*L191/VLOOKUP(J191,食材リスト!$A$6:$H$505,2,FALSE),1))</f>
        <v/>
      </c>
      <c r="O191" s="30" t="str">
        <f>IF(COUNTA(J191:L191)&lt;&gt;2,"",ROUND(VLOOKUP(J191,食材リスト!$A$6:$H$505,5,FALSE)*L191/VLOOKUP(J191,食材リスト!$A$6:$H$505,2,FALSE),1))</f>
        <v/>
      </c>
      <c r="P191" s="20" t="str">
        <f>IF(COUNTA(J191:L191)&lt;&gt;2,"",ROUND(VLOOKUP(J191,食材リスト!$A$6:$H$505,6,FALSE)*L191/VLOOKUP(J191,食材リスト!$A$6:$H$505,2,FALSE),1))</f>
        <v/>
      </c>
      <c r="Q191" s="25" t="str">
        <f>IF(COUNTA(J191:L191)&lt;&gt;2,"",ROUND(VLOOKUP(J191,食材リスト!$A$6:$H$505,7,FALSE)*L191/VLOOKUP(J191,食材リスト!$A$6:$H$505,2,FALSE),0))</f>
        <v/>
      </c>
      <c r="S191" s="154"/>
      <c r="T191" s="155"/>
      <c r="U191" s="34"/>
      <c r="V191" s="12" t="str">
        <f>IF(S191="","",VLOOKUP(S191,食材リスト!$A$6:$H$505,3,FALSE))</f>
        <v/>
      </c>
      <c r="W191" s="19" t="str">
        <f>IF(COUNTA(S191:U191)&lt;&gt;2,"",ROUND(VLOOKUP(S191,食材リスト!$A$6:$H$505,4,FALSE)*U191/VLOOKUP(S191,食材リスト!$A$6:$H$505,2,FALSE),1))</f>
        <v/>
      </c>
      <c r="X191" s="30" t="str">
        <f>IF(COUNTA(S191:U191)&lt;&gt;2,"",ROUND(VLOOKUP(S191,食材リスト!$A$6:$H$505,5,FALSE)*U191/VLOOKUP(S191,食材リスト!$A$6:$H$505,2,FALSE),1))</f>
        <v/>
      </c>
      <c r="Y191" s="20" t="str">
        <f>IF(COUNTA(S191:U191)&lt;&gt;2,"",ROUND(VLOOKUP(S191,食材リスト!$A$6:$H$505,6,FALSE)*U191/VLOOKUP(S191,食材リスト!$A$6:$H$505,2,FALSE),1))</f>
        <v/>
      </c>
      <c r="Z191" s="25" t="str">
        <f>IF(COUNTA(S191:U191)&lt;&gt;2,"",ROUND(VLOOKUP(S191,食材リスト!$A$6:$H$505,7,FALSE)*U191/VLOOKUP(S191,食材リスト!$A$6:$H$505,2,FALSE),0))</f>
        <v/>
      </c>
    </row>
    <row r="192" spans="1:26">
      <c r="A192" s="154"/>
      <c r="B192" s="155"/>
      <c r="C192" s="34"/>
      <c r="D192" s="12" t="str">
        <f>IF(A192="","",VLOOKUP(A192,食材リスト!$A$6:$H$505,3,FALSE))</f>
        <v/>
      </c>
      <c r="E192" s="19" t="str">
        <f>IF(COUNTA(A192:C192)&lt;&gt;2,"",ROUND(VLOOKUP(A192,食材リスト!$A$6:$H$505,4,FALSE)*C192/VLOOKUP(A192,食材リスト!$A$6:$H$505,2,FALSE),1))</f>
        <v/>
      </c>
      <c r="F192" s="30" t="str">
        <f>IF(COUNTA(A192:C192)&lt;&gt;2,"",ROUND(VLOOKUP(A192,食材リスト!$A$6:$H$505,5,FALSE)*C192/VLOOKUP(A192,食材リスト!$A$6:$H$505,2,FALSE),1))</f>
        <v/>
      </c>
      <c r="G192" s="20" t="str">
        <f>IF(COUNTA(A192:C192)&lt;&gt;2,"",ROUND(VLOOKUP(A192,食材リスト!$A$6:$H$505,6,FALSE)*C192/VLOOKUP(A192,食材リスト!$A$6:$H$505,2,FALSE),1))</f>
        <v/>
      </c>
      <c r="H192" s="25" t="str">
        <f>IF(COUNTA(A192:C192)&lt;&gt;2,"",ROUND(VLOOKUP(A192,食材リスト!$A$6:$H$505,7,FALSE)*C192/VLOOKUP(A192,食材リスト!$A$6:$H$505,2,FALSE),0))</f>
        <v/>
      </c>
      <c r="J192" s="154"/>
      <c r="K192" s="155"/>
      <c r="L192" s="34"/>
      <c r="M192" s="12" t="str">
        <f>IF(J192="","",VLOOKUP(J192,食材リスト!$A$6:$H$505,3,FALSE))</f>
        <v/>
      </c>
      <c r="N192" s="19" t="str">
        <f>IF(COUNTA(J192:L192)&lt;&gt;2,"",ROUND(VLOOKUP(J192,食材リスト!$A$6:$H$505,4,FALSE)*L192/VLOOKUP(J192,食材リスト!$A$6:$H$505,2,FALSE),1))</f>
        <v/>
      </c>
      <c r="O192" s="30" t="str">
        <f>IF(COUNTA(J192:L192)&lt;&gt;2,"",ROUND(VLOOKUP(J192,食材リスト!$A$6:$H$505,5,FALSE)*L192/VLOOKUP(J192,食材リスト!$A$6:$H$505,2,FALSE),1))</f>
        <v/>
      </c>
      <c r="P192" s="20" t="str">
        <f>IF(COUNTA(J192:L192)&lt;&gt;2,"",ROUND(VLOOKUP(J192,食材リスト!$A$6:$H$505,6,FALSE)*L192/VLOOKUP(J192,食材リスト!$A$6:$H$505,2,FALSE),1))</f>
        <v/>
      </c>
      <c r="Q192" s="25" t="str">
        <f>IF(COUNTA(J192:L192)&lt;&gt;2,"",ROUND(VLOOKUP(J192,食材リスト!$A$6:$H$505,7,FALSE)*L192/VLOOKUP(J192,食材リスト!$A$6:$H$505,2,FALSE),0))</f>
        <v/>
      </c>
      <c r="S192" s="154"/>
      <c r="T192" s="155"/>
      <c r="U192" s="34"/>
      <c r="V192" s="12" t="str">
        <f>IF(S192="","",VLOOKUP(S192,食材リスト!$A$6:$H$505,3,FALSE))</f>
        <v/>
      </c>
      <c r="W192" s="19" t="str">
        <f>IF(COUNTA(S192:U192)&lt;&gt;2,"",ROUND(VLOOKUP(S192,食材リスト!$A$6:$H$505,4,FALSE)*U192/VLOOKUP(S192,食材リスト!$A$6:$H$505,2,FALSE),1))</f>
        <v/>
      </c>
      <c r="X192" s="30" t="str">
        <f>IF(COUNTA(S192:U192)&lt;&gt;2,"",ROUND(VLOOKUP(S192,食材リスト!$A$6:$H$505,5,FALSE)*U192/VLOOKUP(S192,食材リスト!$A$6:$H$505,2,FALSE),1))</f>
        <v/>
      </c>
      <c r="Y192" s="20" t="str">
        <f>IF(COUNTA(S192:U192)&lt;&gt;2,"",ROUND(VLOOKUP(S192,食材リスト!$A$6:$H$505,6,FALSE)*U192/VLOOKUP(S192,食材リスト!$A$6:$H$505,2,FALSE),1))</f>
        <v/>
      </c>
      <c r="Z192" s="25" t="str">
        <f>IF(COUNTA(S192:U192)&lt;&gt;2,"",ROUND(VLOOKUP(S192,食材リスト!$A$6:$H$505,7,FALSE)*U192/VLOOKUP(S192,食材リスト!$A$6:$H$505,2,FALSE),0))</f>
        <v/>
      </c>
    </row>
    <row r="193" spans="1:26">
      <c r="A193" s="154"/>
      <c r="B193" s="155"/>
      <c r="C193" s="34"/>
      <c r="D193" s="12" t="str">
        <f>IF(A193="","",VLOOKUP(A193,食材リスト!$A$6:$H$505,3,FALSE))</f>
        <v/>
      </c>
      <c r="E193" s="19" t="str">
        <f>IF(COUNTA(A193:C193)&lt;&gt;2,"",ROUND(VLOOKUP(A193,食材リスト!$A$6:$H$505,4,FALSE)*C193/VLOOKUP(A193,食材リスト!$A$6:$H$505,2,FALSE),1))</f>
        <v/>
      </c>
      <c r="F193" s="30" t="str">
        <f>IF(COUNTA(A193:C193)&lt;&gt;2,"",ROUND(VLOOKUP(A193,食材リスト!$A$6:$H$505,5,FALSE)*C193/VLOOKUP(A193,食材リスト!$A$6:$H$505,2,FALSE),1))</f>
        <v/>
      </c>
      <c r="G193" s="20" t="str">
        <f>IF(COUNTA(A193:C193)&lt;&gt;2,"",ROUND(VLOOKUP(A193,食材リスト!$A$6:$H$505,6,FALSE)*C193/VLOOKUP(A193,食材リスト!$A$6:$H$505,2,FALSE),1))</f>
        <v/>
      </c>
      <c r="H193" s="25" t="str">
        <f>IF(COUNTA(A193:C193)&lt;&gt;2,"",ROUND(VLOOKUP(A193,食材リスト!$A$6:$H$505,7,FALSE)*C193/VLOOKUP(A193,食材リスト!$A$6:$H$505,2,FALSE),0))</f>
        <v/>
      </c>
      <c r="J193" s="154"/>
      <c r="K193" s="155"/>
      <c r="L193" s="34"/>
      <c r="M193" s="12" t="str">
        <f>IF(J193="","",VLOOKUP(J193,食材リスト!$A$6:$H$505,3,FALSE))</f>
        <v/>
      </c>
      <c r="N193" s="19" t="str">
        <f>IF(COUNTA(J193:L193)&lt;&gt;2,"",ROUND(VLOOKUP(J193,食材リスト!$A$6:$H$505,4,FALSE)*L193/VLOOKUP(J193,食材リスト!$A$6:$H$505,2,FALSE),1))</f>
        <v/>
      </c>
      <c r="O193" s="30" t="str">
        <f>IF(COUNTA(J193:L193)&lt;&gt;2,"",ROUND(VLOOKUP(J193,食材リスト!$A$6:$H$505,5,FALSE)*L193/VLOOKUP(J193,食材リスト!$A$6:$H$505,2,FALSE),1))</f>
        <v/>
      </c>
      <c r="P193" s="20" t="str">
        <f>IF(COUNTA(J193:L193)&lt;&gt;2,"",ROUND(VLOOKUP(J193,食材リスト!$A$6:$H$505,6,FALSE)*L193/VLOOKUP(J193,食材リスト!$A$6:$H$505,2,FALSE),1))</f>
        <v/>
      </c>
      <c r="Q193" s="25" t="str">
        <f>IF(COUNTA(J193:L193)&lt;&gt;2,"",ROUND(VLOOKUP(J193,食材リスト!$A$6:$H$505,7,FALSE)*L193/VLOOKUP(J193,食材リスト!$A$6:$H$505,2,FALSE),0))</f>
        <v/>
      </c>
      <c r="S193" s="154"/>
      <c r="T193" s="155"/>
      <c r="U193" s="34"/>
      <c r="V193" s="12" t="str">
        <f>IF(S193="","",VLOOKUP(S193,食材リスト!$A$6:$H$505,3,FALSE))</f>
        <v/>
      </c>
      <c r="W193" s="19" t="str">
        <f>IF(COUNTA(S193:U193)&lt;&gt;2,"",ROUND(VLOOKUP(S193,食材リスト!$A$6:$H$505,4,FALSE)*U193/VLOOKUP(S193,食材リスト!$A$6:$H$505,2,FALSE),1))</f>
        <v/>
      </c>
      <c r="X193" s="30" t="str">
        <f>IF(COUNTA(S193:U193)&lt;&gt;2,"",ROUND(VLOOKUP(S193,食材リスト!$A$6:$H$505,5,FALSE)*U193/VLOOKUP(S193,食材リスト!$A$6:$H$505,2,FALSE),1))</f>
        <v/>
      </c>
      <c r="Y193" s="20" t="str">
        <f>IF(COUNTA(S193:U193)&lt;&gt;2,"",ROUND(VLOOKUP(S193,食材リスト!$A$6:$H$505,6,FALSE)*U193/VLOOKUP(S193,食材リスト!$A$6:$H$505,2,FALSE),1))</f>
        <v/>
      </c>
      <c r="Z193" s="25" t="str">
        <f>IF(COUNTA(S193:U193)&lt;&gt;2,"",ROUND(VLOOKUP(S193,食材リスト!$A$6:$H$505,7,FALSE)*U193/VLOOKUP(S193,食材リスト!$A$6:$H$505,2,FALSE),0))</f>
        <v/>
      </c>
    </row>
    <row r="194" spans="1:26">
      <c r="A194" s="154"/>
      <c r="B194" s="155"/>
      <c r="C194" s="34"/>
      <c r="D194" s="12" t="str">
        <f>IF(A194="","",VLOOKUP(A194,食材リスト!$A$6:$H$505,3,FALSE))</f>
        <v/>
      </c>
      <c r="E194" s="19" t="str">
        <f>IF(COUNTA(A194:C194)&lt;&gt;2,"",ROUND(VLOOKUP(A194,食材リスト!$A$6:$H$505,4,FALSE)*C194/VLOOKUP(A194,食材リスト!$A$6:$H$505,2,FALSE),1))</f>
        <v/>
      </c>
      <c r="F194" s="30" t="str">
        <f>IF(COUNTA(A194:C194)&lt;&gt;2,"",ROUND(VLOOKUP(A194,食材リスト!$A$6:$H$505,5,FALSE)*C194/VLOOKUP(A194,食材リスト!$A$6:$H$505,2,FALSE),1))</f>
        <v/>
      </c>
      <c r="G194" s="20" t="str">
        <f>IF(COUNTA(A194:C194)&lt;&gt;2,"",ROUND(VLOOKUP(A194,食材リスト!$A$6:$H$505,6,FALSE)*C194/VLOOKUP(A194,食材リスト!$A$6:$H$505,2,FALSE),1))</f>
        <v/>
      </c>
      <c r="H194" s="25" t="str">
        <f>IF(COUNTA(A194:C194)&lt;&gt;2,"",ROUND(VLOOKUP(A194,食材リスト!$A$6:$H$505,7,FALSE)*C194/VLOOKUP(A194,食材リスト!$A$6:$H$505,2,FALSE),0))</f>
        <v/>
      </c>
      <c r="J194" s="154"/>
      <c r="K194" s="155"/>
      <c r="L194" s="34"/>
      <c r="M194" s="12" t="str">
        <f>IF(J194="","",VLOOKUP(J194,食材リスト!$A$6:$H$505,3,FALSE))</f>
        <v/>
      </c>
      <c r="N194" s="19" t="str">
        <f>IF(COUNTA(J194:L194)&lt;&gt;2,"",ROUND(VLOOKUP(J194,食材リスト!$A$6:$H$505,4,FALSE)*L194/VLOOKUP(J194,食材リスト!$A$6:$H$505,2,FALSE),1))</f>
        <v/>
      </c>
      <c r="O194" s="30" t="str">
        <f>IF(COUNTA(J194:L194)&lt;&gt;2,"",ROUND(VLOOKUP(J194,食材リスト!$A$6:$H$505,5,FALSE)*L194/VLOOKUP(J194,食材リスト!$A$6:$H$505,2,FALSE),1))</f>
        <v/>
      </c>
      <c r="P194" s="20" t="str">
        <f>IF(COUNTA(J194:L194)&lt;&gt;2,"",ROUND(VLOOKUP(J194,食材リスト!$A$6:$H$505,6,FALSE)*L194/VLOOKUP(J194,食材リスト!$A$6:$H$505,2,FALSE),1))</f>
        <v/>
      </c>
      <c r="Q194" s="25" t="str">
        <f>IF(COUNTA(J194:L194)&lt;&gt;2,"",ROUND(VLOOKUP(J194,食材リスト!$A$6:$H$505,7,FALSE)*L194/VLOOKUP(J194,食材リスト!$A$6:$H$505,2,FALSE),0))</f>
        <v/>
      </c>
      <c r="S194" s="154"/>
      <c r="T194" s="155"/>
      <c r="U194" s="34"/>
      <c r="V194" s="12" t="str">
        <f>IF(S194="","",VLOOKUP(S194,食材リスト!$A$6:$H$505,3,FALSE))</f>
        <v/>
      </c>
      <c r="W194" s="19" t="str">
        <f>IF(COUNTA(S194:U194)&lt;&gt;2,"",ROUND(VLOOKUP(S194,食材リスト!$A$6:$H$505,4,FALSE)*U194/VLOOKUP(S194,食材リスト!$A$6:$H$505,2,FALSE),1))</f>
        <v/>
      </c>
      <c r="X194" s="30" t="str">
        <f>IF(COUNTA(S194:U194)&lt;&gt;2,"",ROUND(VLOOKUP(S194,食材リスト!$A$6:$H$505,5,FALSE)*U194/VLOOKUP(S194,食材リスト!$A$6:$H$505,2,FALSE),1))</f>
        <v/>
      </c>
      <c r="Y194" s="20" t="str">
        <f>IF(COUNTA(S194:U194)&lt;&gt;2,"",ROUND(VLOOKUP(S194,食材リスト!$A$6:$H$505,6,FALSE)*U194/VLOOKUP(S194,食材リスト!$A$6:$H$505,2,FALSE),1))</f>
        <v/>
      </c>
      <c r="Z194" s="25" t="str">
        <f>IF(COUNTA(S194:U194)&lt;&gt;2,"",ROUND(VLOOKUP(S194,食材リスト!$A$6:$H$505,7,FALSE)*U194/VLOOKUP(S194,食材リスト!$A$6:$H$505,2,FALSE),0))</f>
        <v/>
      </c>
    </row>
    <row r="195" spans="1:26">
      <c r="A195" s="154"/>
      <c r="B195" s="155"/>
      <c r="C195" s="34"/>
      <c r="D195" s="12" t="str">
        <f>IF(A195="","",VLOOKUP(A195,食材リスト!$A$6:$H$505,3,FALSE))</f>
        <v/>
      </c>
      <c r="E195" s="19" t="str">
        <f>IF(COUNTA(A195:C195)&lt;&gt;2,"",ROUND(VLOOKUP(A195,食材リスト!$A$6:$H$505,4,FALSE)*C195/VLOOKUP(A195,食材リスト!$A$6:$H$505,2,FALSE),1))</f>
        <v/>
      </c>
      <c r="F195" s="30" t="str">
        <f>IF(COUNTA(A195:C195)&lt;&gt;2,"",ROUND(VLOOKUP(A195,食材リスト!$A$6:$H$505,5,FALSE)*C195/VLOOKUP(A195,食材リスト!$A$6:$H$505,2,FALSE),1))</f>
        <v/>
      </c>
      <c r="G195" s="20" t="str">
        <f>IF(COUNTA(A195:C195)&lt;&gt;2,"",ROUND(VLOOKUP(A195,食材リスト!$A$6:$H$505,6,FALSE)*C195/VLOOKUP(A195,食材リスト!$A$6:$H$505,2,FALSE),1))</f>
        <v/>
      </c>
      <c r="H195" s="25" t="str">
        <f>IF(COUNTA(A195:C195)&lt;&gt;2,"",ROUND(VLOOKUP(A195,食材リスト!$A$6:$H$505,7,FALSE)*C195/VLOOKUP(A195,食材リスト!$A$6:$H$505,2,FALSE),0))</f>
        <v/>
      </c>
      <c r="J195" s="154"/>
      <c r="K195" s="155"/>
      <c r="L195" s="34"/>
      <c r="M195" s="12" t="str">
        <f>IF(J195="","",VLOOKUP(J195,食材リスト!$A$6:$H$505,3,FALSE))</f>
        <v/>
      </c>
      <c r="N195" s="19" t="str">
        <f>IF(COUNTA(J195:L195)&lt;&gt;2,"",ROUND(VLOOKUP(J195,食材リスト!$A$6:$H$505,4,FALSE)*L195/VLOOKUP(J195,食材リスト!$A$6:$H$505,2,FALSE),1))</f>
        <v/>
      </c>
      <c r="O195" s="30" t="str">
        <f>IF(COUNTA(J195:L195)&lt;&gt;2,"",ROUND(VLOOKUP(J195,食材リスト!$A$6:$H$505,5,FALSE)*L195/VLOOKUP(J195,食材リスト!$A$6:$H$505,2,FALSE),1))</f>
        <v/>
      </c>
      <c r="P195" s="20" t="str">
        <f>IF(COUNTA(J195:L195)&lt;&gt;2,"",ROUND(VLOOKUP(J195,食材リスト!$A$6:$H$505,6,FALSE)*L195/VLOOKUP(J195,食材リスト!$A$6:$H$505,2,FALSE),1))</f>
        <v/>
      </c>
      <c r="Q195" s="25" t="str">
        <f>IF(COUNTA(J195:L195)&lt;&gt;2,"",ROUND(VLOOKUP(J195,食材リスト!$A$6:$H$505,7,FALSE)*L195/VLOOKUP(J195,食材リスト!$A$6:$H$505,2,FALSE),0))</f>
        <v/>
      </c>
      <c r="S195" s="154"/>
      <c r="T195" s="155"/>
      <c r="U195" s="34"/>
      <c r="V195" s="12" t="str">
        <f>IF(S195="","",VLOOKUP(S195,食材リスト!$A$6:$H$505,3,FALSE))</f>
        <v/>
      </c>
      <c r="W195" s="19" t="str">
        <f>IF(COUNTA(S195:U195)&lt;&gt;2,"",ROUND(VLOOKUP(S195,食材リスト!$A$6:$H$505,4,FALSE)*U195/VLOOKUP(S195,食材リスト!$A$6:$H$505,2,FALSE),1))</f>
        <v/>
      </c>
      <c r="X195" s="30" t="str">
        <f>IF(COUNTA(S195:U195)&lt;&gt;2,"",ROUND(VLOOKUP(S195,食材リスト!$A$6:$H$505,5,FALSE)*U195/VLOOKUP(S195,食材リスト!$A$6:$H$505,2,FALSE),1))</f>
        <v/>
      </c>
      <c r="Y195" s="20" t="str">
        <f>IF(COUNTA(S195:U195)&lt;&gt;2,"",ROUND(VLOOKUP(S195,食材リスト!$A$6:$H$505,6,FALSE)*U195/VLOOKUP(S195,食材リスト!$A$6:$H$505,2,FALSE),1))</f>
        <v/>
      </c>
      <c r="Z195" s="25" t="str">
        <f>IF(COUNTA(S195:U195)&lt;&gt;2,"",ROUND(VLOOKUP(S195,食材リスト!$A$6:$H$505,7,FALSE)*U195/VLOOKUP(S195,食材リスト!$A$6:$H$505,2,FALSE),0))</f>
        <v/>
      </c>
    </row>
    <row r="196" spans="1:26">
      <c r="A196" s="154"/>
      <c r="B196" s="155"/>
      <c r="C196" s="34"/>
      <c r="D196" s="12" t="str">
        <f>IF(A196="","",VLOOKUP(A196,食材リスト!$A$6:$H$505,3,FALSE))</f>
        <v/>
      </c>
      <c r="E196" s="19" t="str">
        <f>IF(COUNTA(A196:C196)&lt;&gt;2,"",ROUND(VLOOKUP(A196,食材リスト!$A$6:$H$505,4,FALSE)*C196/VLOOKUP(A196,食材リスト!$A$6:$H$505,2,FALSE),1))</f>
        <v/>
      </c>
      <c r="F196" s="30" t="str">
        <f>IF(COUNTA(A196:C196)&lt;&gt;2,"",ROUND(VLOOKUP(A196,食材リスト!$A$6:$H$505,5,FALSE)*C196/VLOOKUP(A196,食材リスト!$A$6:$H$505,2,FALSE),1))</f>
        <v/>
      </c>
      <c r="G196" s="20" t="str">
        <f>IF(COUNTA(A196:C196)&lt;&gt;2,"",ROUND(VLOOKUP(A196,食材リスト!$A$6:$H$505,6,FALSE)*C196/VLOOKUP(A196,食材リスト!$A$6:$H$505,2,FALSE),1))</f>
        <v/>
      </c>
      <c r="H196" s="25" t="str">
        <f>IF(COUNTA(A196:C196)&lt;&gt;2,"",ROUND(VLOOKUP(A196,食材リスト!$A$6:$H$505,7,FALSE)*C196/VLOOKUP(A196,食材リスト!$A$6:$H$505,2,FALSE),0))</f>
        <v/>
      </c>
      <c r="J196" s="154"/>
      <c r="K196" s="155"/>
      <c r="L196" s="34"/>
      <c r="M196" s="12" t="str">
        <f>IF(J196="","",VLOOKUP(J196,食材リスト!$A$6:$H$505,3,FALSE))</f>
        <v/>
      </c>
      <c r="N196" s="19" t="str">
        <f>IF(COUNTA(J196:L196)&lt;&gt;2,"",ROUND(VLOOKUP(J196,食材リスト!$A$6:$H$505,4,FALSE)*L196/VLOOKUP(J196,食材リスト!$A$6:$H$505,2,FALSE),1))</f>
        <v/>
      </c>
      <c r="O196" s="30" t="str">
        <f>IF(COUNTA(J196:L196)&lt;&gt;2,"",ROUND(VLOOKUP(J196,食材リスト!$A$6:$H$505,5,FALSE)*L196/VLOOKUP(J196,食材リスト!$A$6:$H$505,2,FALSE),1))</f>
        <v/>
      </c>
      <c r="P196" s="20" t="str">
        <f>IF(COUNTA(J196:L196)&lt;&gt;2,"",ROUND(VLOOKUP(J196,食材リスト!$A$6:$H$505,6,FALSE)*L196/VLOOKUP(J196,食材リスト!$A$6:$H$505,2,FALSE),1))</f>
        <v/>
      </c>
      <c r="Q196" s="25" t="str">
        <f>IF(COUNTA(J196:L196)&lt;&gt;2,"",ROUND(VLOOKUP(J196,食材リスト!$A$6:$H$505,7,FALSE)*L196/VLOOKUP(J196,食材リスト!$A$6:$H$505,2,FALSE),0))</f>
        <v/>
      </c>
      <c r="S196" s="154"/>
      <c r="T196" s="155"/>
      <c r="U196" s="34"/>
      <c r="V196" s="12" t="str">
        <f>IF(S196="","",VLOOKUP(S196,食材リスト!$A$6:$H$505,3,FALSE))</f>
        <v/>
      </c>
      <c r="W196" s="19" t="str">
        <f>IF(COUNTA(S196:U196)&lt;&gt;2,"",ROUND(VLOOKUP(S196,食材リスト!$A$6:$H$505,4,FALSE)*U196/VLOOKUP(S196,食材リスト!$A$6:$H$505,2,FALSE),1))</f>
        <v/>
      </c>
      <c r="X196" s="30" t="str">
        <f>IF(COUNTA(S196:U196)&lt;&gt;2,"",ROUND(VLOOKUP(S196,食材リスト!$A$6:$H$505,5,FALSE)*U196/VLOOKUP(S196,食材リスト!$A$6:$H$505,2,FALSE),1))</f>
        <v/>
      </c>
      <c r="Y196" s="20" t="str">
        <f>IF(COUNTA(S196:U196)&lt;&gt;2,"",ROUND(VLOOKUP(S196,食材リスト!$A$6:$H$505,6,FALSE)*U196/VLOOKUP(S196,食材リスト!$A$6:$H$505,2,FALSE),1))</f>
        <v/>
      </c>
      <c r="Z196" s="25" t="str">
        <f>IF(COUNTA(S196:U196)&lt;&gt;2,"",ROUND(VLOOKUP(S196,食材リスト!$A$6:$H$505,7,FALSE)*U196/VLOOKUP(S196,食材リスト!$A$6:$H$505,2,FALSE),0))</f>
        <v/>
      </c>
    </row>
    <row r="197" spans="1:26">
      <c r="A197" s="154"/>
      <c r="B197" s="155"/>
      <c r="C197" s="34"/>
      <c r="D197" s="12" t="str">
        <f>IF(A197="","",VLOOKUP(A197,食材リスト!$A$6:$H$505,3,FALSE))</f>
        <v/>
      </c>
      <c r="E197" s="19" t="str">
        <f>IF(COUNTA(A197:C197)&lt;&gt;2,"",ROUND(VLOOKUP(A197,食材リスト!$A$6:$H$505,4,FALSE)*C197/VLOOKUP(A197,食材リスト!$A$6:$H$505,2,FALSE),1))</f>
        <v/>
      </c>
      <c r="F197" s="30" t="str">
        <f>IF(COUNTA(A197:C197)&lt;&gt;2,"",ROUND(VLOOKUP(A197,食材リスト!$A$6:$H$505,5,FALSE)*C197/VLOOKUP(A197,食材リスト!$A$6:$H$505,2,FALSE),1))</f>
        <v/>
      </c>
      <c r="G197" s="20" t="str">
        <f>IF(COUNTA(A197:C197)&lt;&gt;2,"",ROUND(VLOOKUP(A197,食材リスト!$A$6:$H$505,6,FALSE)*C197/VLOOKUP(A197,食材リスト!$A$6:$H$505,2,FALSE),1))</f>
        <v/>
      </c>
      <c r="H197" s="25" t="str">
        <f>IF(COUNTA(A197:C197)&lt;&gt;2,"",ROUND(VLOOKUP(A197,食材リスト!$A$6:$H$505,7,FALSE)*C197/VLOOKUP(A197,食材リスト!$A$6:$H$505,2,FALSE),0))</f>
        <v/>
      </c>
      <c r="J197" s="154"/>
      <c r="K197" s="155"/>
      <c r="L197" s="34"/>
      <c r="M197" s="12" t="str">
        <f>IF(J197="","",VLOOKUP(J197,食材リスト!$A$6:$H$505,3,FALSE))</f>
        <v/>
      </c>
      <c r="N197" s="19" t="str">
        <f>IF(COUNTA(J197:L197)&lt;&gt;2,"",ROUND(VLOOKUP(J197,食材リスト!$A$6:$H$505,4,FALSE)*L197/VLOOKUP(J197,食材リスト!$A$6:$H$505,2,FALSE),1))</f>
        <v/>
      </c>
      <c r="O197" s="30" t="str">
        <f>IF(COUNTA(J197:L197)&lt;&gt;2,"",ROUND(VLOOKUP(J197,食材リスト!$A$6:$H$505,5,FALSE)*L197/VLOOKUP(J197,食材リスト!$A$6:$H$505,2,FALSE),1))</f>
        <v/>
      </c>
      <c r="P197" s="20" t="str">
        <f>IF(COUNTA(J197:L197)&lt;&gt;2,"",ROUND(VLOOKUP(J197,食材リスト!$A$6:$H$505,6,FALSE)*L197/VLOOKUP(J197,食材リスト!$A$6:$H$505,2,FALSE),1))</f>
        <v/>
      </c>
      <c r="Q197" s="25" t="str">
        <f>IF(COUNTA(J197:L197)&lt;&gt;2,"",ROUND(VLOOKUP(J197,食材リスト!$A$6:$H$505,7,FALSE)*L197/VLOOKUP(J197,食材リスト!$A$6:$H$505,2,FALSE),0))</f>
        <v/>
      </c>
      <c r="S197" s="154"/>
      <c r="T197" s="155"/>
      <c r="U197" s="34"/>
      <c r="V197" s="12" t="str">
        <f>IF(S197="","",VLOOKUP(S197,食材リスト!$A$6:$H$505,3,FALSE))</f>
        <v/>
      </c>
      <c r="W197" s="19" t="str">
        <f>IF(COUNTA(S197:U197)&lt;&gt;2,"",ROUND(VLOOKUP(S197,食材リスト!$A$6:$H$505,4,FALSE)*U197/VLOOKUP(S197,食材リスト!$A$6:$H$505,2,FALSE),1))</f>
        <v/>
      </c>
      <c r="X197" s="30" t="str">
        <f>IF(COUNTA(S197:U197)&lt;&gt;2,"",ROUND(VLOOKUP(S197,食材リスト!$A$6:$H$505,5,FALSE)*U197/VLOOKUP(S197,食材リスト!$A$6:$H$505,2,FALSE),1))</f>
        <v/>
      </c>
      <c r="Y197" s="20" t="str">
        <f>IF(COUNTA(S197:U197)&lt;&gt;2,"",ROUND(VLOOKUP(S197,食材リスト!$A$6:$H$505,6,FALSE)*U197/VLOOKUP(S197,食材リスト!$A$6:$H$505,2,FALSE),1))</f>
        <v/>
      </c>
      <c r="Z197" s="25" t="str">
        <f>IF(COUNTA(S197:U197)&lt;&gt;2,"",ROUND(VLOOKUP(S197,食材リスト!$A$6:$H$505,7,FALSE)*U197/VLOOKUP(S197,食材リスト!$A$6:$H$505,2,FALSE),0))</f>
        <v/>
      </c>
    </row>
    <row r="198" spans="1:26">
      <c r="A198" s="154"/>
      <c r="B198" s="155"/>
      <c r="C198" s="34"/>
      <c r="D198" s="12" t="str">
        <f>IF(A198="","",VLOOKUP(A198,食材リスト!$A$6:$H$505,3,FALSE))</f>
        <v/>
      </c>
      <c r="E198" s="19" t="str">
        <f>IF(COUNTA(A198:C198)&lt;&gt;2,"",ROUND(VLOOKUP(A198,食材リスト!$A$6:$H$505,4,FALSE)*C198/VLOOKUP(A198,食材リスト!$A$6:$H$505,2,FALSE),1))</f>
        <v/>
      </c>
      <c r="F198" s="30" t="str">
        <f>IF(COUNTA(A198:C198)&lt;&gt;2,"",ROUND(VLOOKUP(A198,食材リスト!$A$6:$H$505,5,FALSE)*C198/VLOOKUP(A198,食材リスト!$A$6:$H$505,2,FALSE),1))</f>
        <v/>
      </c>
      <c r="G198" s="20" t="str">
        <f>IF(COUNTA(A198:C198)&lt;&gt;2,"",ROUND(VLOOKUP(A198,食材リスト!$A$6:$H$505,6,FALSE)*C198/VLOOKUP(A198,食材リスト!$A$6:$H$505,2,FALSE),1))</f>
        <v/>
      </c>
      <c r="H198" s="25" t="str">
        <f>IF(COUNTA(A198:C198)&lt;&gt;2,"",ROUND(VLOOKUP(A198,食材リスト!$A$6:$H$505,7,FALSE)*C198/VLOOKUP(A198,食材リスト!$A$6:$H$505,2,FALSE),0))</f>
        <v/>
      </c>
      <c r="J198" s="154"/>
      <c r="K198" s="155"/>
      <c r="L198" s="34"/>
      <c r="M198" s="12" t="str">
        <f>IF(J198="","",VLOOKUP(J198,食材リスト!$A$6:$H$505,3,FALSE))</f>
        <v/>
      </c>
      <c r="N198" s="19" t="str">
        <f>IF(COUNTA(J198:L198)&lt;&gt;2,"",ROUND(VLOOKUP(J198,食材リスト!$A$6:$H$505,4,FALSE)*L198/VLOOKUP(J198,食材リスト!$A$6:$H$505,2,FALSE),1))</f>
        <v/>
      </c>
      <c r="O198" s="30" t="str">
        <f>IF(COUNTA(J198:L198)&lt;&gt;2,"",ROUND(VLOOKUP(J198,食材リスト!$A$6:$H$505,5,FALSE)*L198/VLOOKUP(J198,食材リスト!$A$6:$H$505,2,FALSE),1))</f>
        <v/>
      </c>
      <c r="P198" s="20" t="str">
        <f>IF(COUNTA(J198:L198)&lt;&gt;2,"",ROUND(VLOOKUP(J198,食材リスト!$A$6:$H$505,6,FALSE)*L198/VLOOKUP(J198,食材リスト!$A$6:$H$505,2,FALSE),1))</f>
        <v/>
      </c>
      <c r="Q198" s="25" t="str">
        <f>IF(COUNTA(J198:L198)&lt;&gt;2,"",ROUND(VLOOKUP(J198,食材リスト!$A$6:$H$505,7,FALSE)*L198/VLOOKUP(J198,食材リスト!$A$6:$H$505,2,FALSE),0))</f>
        <v/>
      </c>
      <c r="S198" s="154"/>
      <c r="T198" s="155"/>
      <c r="U198" s="34"/>
      <c r="V198" s="12" t="str">
        <f>IF(S198="","",VLOOKUP(S198,食材リスト!$A$6:$H$505,3,FALSE))</f>
        <v/>
      </c>
      <c r="W198" s="19" t="str">
        <f>IF(COUNTA(S198:U198)&lt;&gt;2,"",ROUND(VLOOKUP(S198,食材リスト!$A$6:$H$505,4,FALSE)*U198/VLOOKUP(S198,食材リスト!$A$6:$H$505,2,FALSE),1))</f>
        <v/>
      </c>
      <c r="X198" s="30" t="str">
        <f>IF(COUNTA(S198:U198)&lt;&gt;2,"",ROUND(VLOOKUP(S198,食材リスト!$A$6:$H$505,5,FALSE)*U198/VLOOKUP(S198,食材リスト!$A$6:$H$505,2,FALSE),1))</f>
        <v/>
      </c>
      <c r="Y198" s="20" t="str">
        <f>IF(COUNTA(S198:U198)&lt;&gt;2,"",ROUND(VLOOKUP(S198,食材リスト!$A$6:$H$505,6,FALSE)*U198/VLOOKUP(S198,食材リスト!$A$6:$H$505,2,FALSE),1))</f>
        <v/>
      </c>
      <c r="Z198" s="25" t="str">
        <f>IF(COUNTA(S198:U198)&lt;&gt;2,"",ROUND(VLOOKUP(S198,食材リスト!$A$6:$H$505,7,FALSE)*U198/VLOOKUP(S198,食材リスト!$A$6:$H$505,2,FALSE),0))</f>
        <v/>
      </c>
    </row>
    <row r="199" spans="1:26">
      <c r="A199" s="152"/>
      <c r="B199" s="153"/>
      <c r="C199" s="43"/>
      <c r="D199" s="13" t="str">
        <f>IF(A199="","",VLOOKUP(A199,食材リスト!$A$6:$H$505,3,FALSE))</f>
        <v/>
      </c>
      <c r="E199" s="21" t="str">
        <f>IF(COUNTA(A199:C199)&lt;&gt;2,"",ROUND(VLOOKUP(A199,食材リスト!$A$6:$H$505,4,FALSE)*C199/VLOOKUP(A199,食材リスト!$A$6:$H$505,2,FALSE),1))</f>
        <v/>
      </c>
      <c r="F199" s="31" t="str">
        <f>IF(COUNTA(A199:C199)&lt;&gt;2,"",ROUND(VLOOKUP(A199,食材リスト!$A$6:$H$505,5,FALSE)*C199/VLOOKUP(A199,食材リスト!$A$6:$H$505,2,FALSE),1))</f>
        <v/>
      </c>
      <c r="G199" s="22" t="str">
        <f>IF(COUNTA(A199:C199)&lt;&gt;2,"",ROUND(VLOOKUP(A199,食材リスト!$A$6:$H$505,6,FALSE)*C199/VLOOKUP(A199,食材リスト!$A$6:$H$505,2,FALSE),1))</f>
        <v/>
      </c>
      <c r="H199" s="26" t="str">
        <f>IF(COUNTA(A199:C199)&lt;&gt;2,"",ROUND(VLOOKUP(A199,食材リスト!$A$6:$H$505,7,FALSE)*C199/VLOOKUP(A199,食材リスト!$A$6:$H$505,2,FALSE),0))</f>
        <v/>
      </c>
      <c r="J199" s="152"/>
      <c r="K199" s="153"/>
      <c r="L199" s="43"/>
      <c r="M199" s="13" t="str">
        <f>IF(J199="","",VLOOKUP(J199,食材リスト!$A$6:$H$505,3,FALSE))</f>
        <v/>
      </c>
      <c r="N199" s="21" t="str">
        <f>IF(COUNTA(J199:L199)&lt;&gt;2,"",ROUND(VLOOKUP(J199,食材リスト!$A$6:$H$505,4,FALSE)*L199/VLOOKUP(J199,食材リスト!$A$6:$H$505,2,FALSE),1))</f>
        <v/>
      </c>
      <c r="O199" s="31" t="str">
        <f>IF(COUNTA(J199:L199)&lt;&gt;2,"",ROUND(VLOOKUP(J199,食材リスト!$A$6:$H$505,5,FALSE)*L199/VLOOKUP(J199,食材リスト!$A$6:$H$505,2,FALSE),1))</f>
        <v/>
      </c>
      <c r="P199" s="22" t="str">
        <f>IF(COUNTA(J199:L199)&lt;&gt;2,"",ROUND(VLOOKUP(J199,食材リスト!$A$6:$H$505,6,FALSE)*L199/VLOOKUP(J199,食材リスト!$A$6:$H$505,2,FALSE),1))</f>
        <v/>
      </c>
      <c r="Q199" s="26" t="str">
        <f>IF(COUNTA(J199:L199)&lt;&gt;2,"",ROUND(VLOOKUP(J199,食材リスト!$A$6:$H$505,7,FALSE)*L199/VLOOKUP(J199,食材リスト!$A$6:$H$505,2,FALSE),0))</f>
        <v/>
      </c>
      <c r="S199" s="152"/>
      <c r="T199" s="153"/>
      <c r="U199" s="43"/>
      <c r="V199" s="13" t="str">
        <f>IF(S199="","",VLOOKUP(S199,食材リスト!$A$6:$H$505,3,FALSE))</f>
        <v/>
      </c>
      <c r="W199" s="21" t="str">
        <f>IF(COUNTA(S199:U199)&lt;&gt;2,"",ROUND(VLOOKUP(S199,食材リスト!$A$6:$H$505,4,FALSE)*U199/VLOOKUP(S199,食材リスト!$A$6:$H$505,2,FALSE),1))</f>
        <v/>
      </c>
      <c r="X199" s="31" t="str">
        <f>IF(COUNTA(S199:U199)&lt;&gt;2,"",ROUND(VLOOKUP(S199,食材リスト!$A$6:$H$505,5,FALSE)*U199/VLOOKUP(S199,食材リスト!$A$6:$H$505,2,FALSE),1))</f>
        <v/>
      </c>
      <c r="Y199" s="22" t="str">
        <f>IF(COUNTA(S199:U199)&lt;&gt;2,"",ROUND(VLOOKUP(S199,食材リスト!$A$6:$H$505,6,FALSE)*U199/VLOOKUP(S199,食材リスト!$A$6:$H$505,2,FALSE),1))</f>
        <v/>
      </c>
      <c r="Z199" s="26" t="str">
        <f>IF(COUNTA(S199:U199)&lt;&gt;2,"",ROUND(VLOOKUP(S199,食材リスト!$A$6:$H$505,7,FALSE)*U199/VLOOKUP(S199,食材リスト!$A$6:$H$505,2,FALSE),0))</f>
        <v/>
      </c>
    </row>
    <row r="200" spans="1:26">
      <c r="E200"/>
      <c r="F200"/>
    </row>
    <row r="201" spans="1:26">
      <c r="E201"/>
      <c r="F201"/>
    </row>
    <row r="202" spans="1:26">
      <c r="A202" s="158" t="s">
        <v>46</v>
      </c>
      <c r="E202" s="143" t="s">
        <v>42</v>
      </c>
      <c r="F202" s="144"/>
      <c r="G202" s="144"/>
      <c r="H202" s="145"/>
      <c r="J202" s="158" t="s">
        <v>46</v>
      </c>
      <c r="N202" s="143" t="s">
        <v>42</v>
      </c>
      <c r="O202" s="144"/>
      <c r="P202" s="144"/>
      <c r="Q202" s="145"/>
      <c r="S202" s="158" t="s">
        <v>46</v>
      </c>
      <c r="W202" s="143" t="s">
        <v>42</v>
      </c>
      <c r="X202" s="144"/>
      <c r="Y202" s="144"/>
      <c r="Z202" s="145"/>
    </row>
    <row r="203" spans="1:26">
      <c r="A203" s="159"/>
      <c r="E203" s="81" t="str">
        <f>IF(SUM(E205:G224)=0,"",ROUND(SUM(E205:E224),0)&amp;"g "&amp;"("&amp;ROUND(SUM(E205:E224)*100/(SUM(E205:E224)+SUM(F205:F224)+SUM(G205:G224)),0)&amp;"%)")</f>
        <v/>
      </c>
      <c r="F203" s="80" t="str">
        <f>IF(SUM(E205:G224)=0,"",ROUND(SUM(F205:F224),0)&amp;"g "&amp;"("&amp;ROUND(SUM(F205:F224)*100/(SUM(E205:E224)+SUM(F205:F224)+SUM(G205:G224)),0)&amp;"%)")</f>
        <v/>
      </c>
      <c r="G203" s="78" t="str">
        <f>IF(SUM(E205:G224)=0,"",ROUND(SUM(G205:G224),0)&amp;"g "&amp;"("&amp;ROUND(SUM(G205:G224)*100/(SUM(E205:E224)+SUM(F205:F224)+SUM(G205:G224)),0)&amp;"%)")</f>
        <v/>
      </c>
      <c r="H203" s="79">
        <f>SUM(H205:H224)</f>
        <v>0</v>
      </c>
      <c r="J203" s="159"/>
      <c r="N203" s="81" t="str">
        <f>IF(SUM(N205:P224)=0,"",ROUND(SUM(N205:N224),0)&amp;"g "&amp;"("&amp;ROUND(SUM(N205:N224)*100/(SUM(N205:N224)+SUM(O205:O224)+SUM(P205:P224)),0)&amp;"%)")</f>
        <v/>
      </c>
      <c r="O203" s="80" t="str">
        <f>IF(SUM(N205:P224)=0,"",ROUND(SUM(O205:O224),0)&amp;"g "&amp;"("&amp;ROUND(SUM(O205:O224)*100/(SUM(N205:N224)+SUM(O205:O224)+SUM(P205:P224)),0)&amp;"%)")</f>
        <v/>
      </c>
      <c r="P203" s="78" t="str">
        <f>IF(SUM(N205:P224)=0,"",ROUND(SUM(P205:P224),0)&amp;"g "&amp;"("&amp;ROUND(SUM(P205:P224)*100/(SUM(N205:N224)+SUM(O205:O224)+SUM(P205:P224)),0)&amp;"%)")</f>
        <v/>
      </c>
      <c r="Q203" s="79">
        <f>SUM(Q205:Q224)</f>
        <v>0</v>
      </c>
      <c r="S203" s="159"/>
      <c r="W203" s="81" t="str">
        <f>IF(SUM(W205:Y224)=0,"",ROUND(SUM(W205:W224),0)&amp;"g "&amp;"("&amp;ROUND(SUM(W205:W224)*100/(SUM(W205:W224)+SUM(X205:X224)+SUM(Y205:Y224)),0)&amp;"%)")</f>
        <v/>
      </c>
      <c r="X203" s="80" t="str">
        <f>IF(SUM(W205:Y224)=0,"",ROUND(SUM(X205:X224),0)&amp;"g "&amp;"("&amp;ROUND(SUM(X205:X224)*100/(SUM(W205:W224)+SUM(X205:X224)+SUM(Y205:Y224)),0)&amp;"%)")</f>
        <v/>
      </c>
      <c r="Y203" s="78" t="str">
        <f>IF(SUM(W205:Y224)=0,"",ROUND(SUM(Y205:Y224),0)&amp;"g "&amp;"("&amp;ROUND(SUM(Y205:Y224)*100/(SUM(W205:W224)+SUM(X205:X224)+SUM(Y205:Y224)),0)&amp;"%)")</f>
        <v/>
      </c>
      <c r="Z203" s="79">
        <f>SUM(Z205:Z224)</f>
        <v>0</v>
      </c>
    </row>
    <row r="204" spans="1:26">
      <c r="A204" s="156" t="s">
        <v>30</v>
      </c>
      <c r="B204" s="157"/>
      <c r="C204" s="2" t="s">
        <v>35</v>
      </c>
      <c r="D204" s="6" t="s">
        <v>24</v>
      </c>
      <c r="E204" s="132" t="s">
        <v>23</v>
      </c>
      <c r="F204" s="28" t="s">
        <v>21</v>
      </c>
      <c r="G204" s="133" t="s">
        <v>22</v>
      </c>
      <c r="H204" s="6" t="s">
        <v>25</v>
      </c>
      <c r="J204" s="156" t="s">
        <v>30</v>
      </c>
      <c r="K204" s="157"/>
      <c r="L204" s="2" t="s">
        <v>35</v>
      </c>
      <c r="M204" s="6" t="s">
        <v>24</v>
      </c>
      <c r="N204" s="132" t="s">
        <v>23</v>
      </c>
      <c r="O204" s="28" t="s">
        <v>21</v>
      </c>
      <c r="P204" s="133" t="s">
        <v>22</v>
      </c>
      <c r="Q204" s="6" t="s">
        <v>25</v>
      </c>
      <c r="S204" s="156" t="s">
        <v>30</v>
      </c>
      <c r="T204" s="157"/>
      <c r="U204" s="2" t="s">
        <v>35</v>
      </c>
      <c r="V204" s="6" t="s">
        <v>24</v>
      </c>
      <c r="W204" s="132" t="s">
        <v>23</v>
      </c>
      <c r="X204" s="28" t="s">
        <v>21</v>
      </c>
      <c r="Y204" s="133" t="s">
        <v>22</v>
      </c>
      <c r="Z204" s="6" t="s">
        <v>25</v>
      </c>
    </row>
    <row r="205" spans="1:26">
      <c r="A205" s="154"/>
      <c r="B205" s="155"/>
      <c r="C205" s="49"/>
      <c r="D205" s="23" t="str">
        <f>IF(A205="","",VLOOKUP(A205,食材リスト!$A$6:$H$505,3,FALSE))</f>
        <v/>
      </c>
      <c r="E205" s="17" t="str">
        <f>IF(COUNTA(A205:C205)&lt;&gt;2,"",ROUND(VLOOKUP(A205,食材リスト!$A$6:$H$505,4,FALSE)*C205/VLOOKUP(A205,食材リスト!$A$6:$H$505,2,FALSE),1))</f>
        <v/>
      </c>
      <c r="F205" s="29" t="str">
        <f>IF(COUNTA(A205:C205)&lt;&gt;2,"",ROUND(VLOOKUP(A205,食材リスト!$A$6:$H$505,5,FALSE)*C205/VLOOKUP(A205,食材リスト!$A$6:$H$505,2,FALSE),1))</f>
        <v/>
      </c>
      <c r="G205" s="18" t="str">
        <f>IF(COUNTA(A205:C205)&lt;&gt;2,"",ROUND(VLOOKUP(A205,食材リスト!$A$6:$H$505,6,FALSE)*C205/VLOOKUP(A205,食材リスト!$A$6:$H$505,2,FALSE),1))</f>
        <v/>
      </c>
      <c r="H205" s="24" t="str">
        <f>IF(COUNTA(A205:C205)&lt;&gt;2,"",ROUND(VLOOKUP(A205,食材リスト!$A$6:$H$505,7,FALSE)*C205/VLOOKUP(A205,食材リスト!$A$6:$H$505,2,FALSE),0))</f>
        <v/>
      </c>
      <c r="J205" s="154"/>
      <c r="K205" s="155"/>
      <c r="L205" s="49"/>
      <c r="M205" s="23" t="str">
        <f>IF(J205="","",VLOOKUP(J205,食材リスト!$A$6:$H$505,3,FALSE))</f>
        <v/>
      </c>
      <c r="N205" s="17" t="str">
        <f>IF(COUNTA(J205:L205)&lt;&gt;2,"",ROUND(VLOOKUP(J205,食材リスト!$A$6:$H$505,4,FALSE)*L205/VLOOKUP(J205,食材リスト!$A$6:$H$505,2,FALSE),1))</f>
        <v/>
      </c>
      <c r="O205" s="29" t="str">
        <f>IF(COUNTA(J205:L205)&lt;&gt;2,"",ROUND(VLOOKUP(J205,食材リスト!$A$6:$H$505,5,FALSE)*L205/VLOOKUP(J205,食材リスト!$A$6:$H$505,2,FALSE),1))</f>
        <v/>
      </c>
      <c r="P205" s="18" t="str">
        <f>IF(COUNTA(J205:L205)&lt;&gt;2,"",ROUND(VLOOKUP(J205,食材リスト!$A$6:$H$505,6,FALSE)*L205/VLOOKUP(J205,食材リスト!$A$6:$H$505,2,FALSE),1))</f>
        <v/>
      </c>
      <c r="Q205" s="24" t="str">
        <f>IF(COUNTA(J205:L205)&lt;&gt;2,"",ROUND(VLOOKUP(J205,食材リスト!$A$6:$H$505,7,FALSE)*L205/VLOOKUP(J205,食材リスト!$A$6:$H$505,2,FALSE),0))</f>
        <v/>
      </c>
      <c r="S205" s="154"/>
      <c r="T205" s="155"/>
      <c r="U205" s="49"/>
      <c r="V205" s="23" t="str">
        <f>IF(S205="","",VLOOKUP(S205,食材リスト!$A$6:$H$505,3,FALSE))</f>
        <v/>
      </c>
      <c r="W205" s="17" t="str">
        <f>IF(COUNTA(S205:U205)&lt;&gt;2,"",ROUND(VLOOKUP(S205,食材リスト!$A$6:$H$505,4,FALSE)*U205/VLOOKUP(S205,食材リスト!$A$6:$H$505,2,FALSE),1))</f>
        <v/>
      </c>
      <c r="X205" s="29" t="str">
        <f>IF(COUNTA(S205:U205)&lt;&gt;2,"",ROUND(VLOOKUP(S205,食材リスト!$A$6:$H$505,5,FALSE)*U205/VLOOKUP(S205,食材リスト!$A$6:$H$505,2,FALSE),1))</f>
        <v/>
      </c>
      <c r="Y205" s="18" t="str">
        <f>IF(COUNTA(S205:U205)&lt;&gt;2,"",ROUND(VLOOKUP(S205,食材リスト!$A$6:$H$505,6,FALSE)*U205/VLOOKUP(S205,食材リスト!$A$6:$H$505,2,FALSE),1))</f>
        <v/>
      </c>
      <c r="Z205" s="24" t="str">
        <f>IF(COUNTA(S205:U205)&lt;&gt;2,"",ROUND(VLOOKUP(S205,食材リスト!$A$6:$H$505,7,FALSE)*U205/VLOOKUP(S205,食材リスト!$A$6:$H$505,2,FALSE),0))</f>
        <v/>
      </c>
    </row>
    <row r="206" spans="1:26">
      <c r="A206" s="154"/>
      <c r="B206" s="155"/>
      <c r="C206" s="34"/>
      <c r="D206" s="12" t="str">
        <f>IF(A206="","",VLOOKUP(A206,食材リスト!$A$6:$H$505,3,FALSE))</f>
        <v/>
      </c>
      <c r="E206" s="19" t="str">
        <f>IF(COUNTA(A206:C206)&lt;&gt;2,"",ROUND(VLOOKUP(A206,食材リスト!$A$6:$H$505,4,FALSE)*C206/VLOOKUP(A206,食材リスト!$A$6:$H$505,2,FALSE),1))</f>
        <v/>
      </c>
      <c r="F206" s="30" t="str">
        <f>IF(COUNTA(A206:C206)&lt;&gt;2,"",ROUND(VLOOKUP(A206,食材リスト!$A$6:$H$505,5,FALSE)*C206/VLOOKUP(A206,食材リスト!$A$6:$H$505,2,FALSE),1))</f>
        <v/>
      </c>
      <c r="G206" s="20" t="str">
        <f>IF(COUNTA(A206:C206)&lt;&gt;2,"",ROUND(VLOOKUP(A206,食材リスト!$A$6:$H$505,6,FALSE)*C206/VLOOKUP(A206,食材リスト!$A$6:$H$505,2,FALSE),1))</f>
        <v/>
      </c>
      <c r="H206" s="25" t="str">
        <f>IF(COUNTA(A206:C206)&lt;&gt;2,"",ROUND(VLOOKUP(A206,食材リスト!$A$6:$H$505,7,FALSE)*C206/VLOOKUP(A206,食材リスト!$A$6:$H$505,2,FALSE),0))</f>
        <v/>
      </c>
      <c r="J206" s="154"/>
      <c r="K206" s="155"/>
      <c r="L206" s="34"/>
      <c r="M206" s="12" t="str">
        <f>IF(J206="","",VLOOKUP(J206,食材リスト!$A$6:$H$505,3,FALSE))</f>
        <v/>
      </c>
      <c r="N206" s="19" t="str">
        <f>IF(COUNTA(J206:L206)&lt;&gt;2,"",ROUND(VLOOKUP(J206,食材リスト!$A$6:$H$505,4,FALSE)*L206/VLOOKUP(J206,食材リスト!$A$6:$H$505,2,FALSE),1))</f>
        <v/>
      </c>
      <c r="O206" s="30" t="str">
        <f>IF(COUNTA(J206:L206)&lt;&gt;2,"",ROUND(VLOOKUP(J206,食材リスト!$A$6:$H$505,5,FALSE)*L206/VLOOKUP(J206,食材リスト!$A$6:$H$505,2,FALSE),1))</f>
        <v/>
      </c>
      <c r="P206" s="20" t="str">
        <f>IF(COUNTA(J206:L206)&lt;&gt;2,"",ROUND(VLOOKUP(J206,食材リスト!$A$6:$H$505,6,FALSE)*L206/VLOOKUP(J206,食材リスト!$A$6:$H$505,2,FALSE),1))</f>
        <v/>
      </c>
      <c r="Q206" s="25" t="str">
        <f>IF(COUNTA(J206:L206)&lt;&gt;2,"",ROUND(VLOOKUP(J206,食材リスト!$A$6:$H$505,7,FALSE)*L206/VLOOKUP(J206,食材リスト!$A$6:$H$505,2,FALSE),0))</f>
        <v/>
      </c>
      <c r="S206" s="154"/>
      <c r="T206" s="155"/>
      <c r="U206" s="34"/>
      <c r="V206" s="12" t="str">
        <f>IF(S206="","",VLOOKUP(S206,食材リスト!$A$6:$H$505,3,FALSE))</f>
        <v/>
      </c>
      <c r="W206" s="19" t="str">
        <f>IF(COUNTA(S206:U206)&lt;&gt;2,"",ROUND(VLOOKUP(S206,食材リスト!$A$6:$H$505,4,FALSE)*U206/VLOOKUP(S206,食材リスト!$A$6:$H$505,2,FALSE),1))</f>
        <v/>
      </c>
      <c r="X206" s="30" t="str">
        <f>IF(COUNTA(S206:U206)&lt;&gt;2,"",ROUND(VLOOKUP(S206,食材リスト!$A$6:$H$505,5,FALSE)*U206/VLOOKUP(S206,食材リスト!$A$6:$H$505,2,FALSE),1))</f>
        <v/>
      </c>
      <c r="Y206" s="20" t="str">
        <f>IF(COUNTA(S206:U206)&lt;&gt;2,"",ROUND(VLOOKUP(S206,食材リスト!$A$6:$H$505,6,FALSE)*U206/VLOOKUP(S206,食材リスト!$A$6:$H$505,2,FALSE),1))</f>
        <v/>
      </c>
      <c r="Z206" s="25" t="str">
        <f>IF(COUNTA(S206:U206)&lt;&gt;2,"",ROUND(VLOOKUP(S206,食材リスト!$A$6:$H$505,7,FALSE)*U206/VLOOKUP(S206,食材リスト!$A$6:$H$505,2,FALSE),0))</f>
        <v/>
      </c>
    </row>
    <row r="207" spans="1:26">
      <c r="A207" s="154"/>
      <c r="B207" s="155"/>
      <c r="C207" s="34"/>
      <c r="D207" s="12" t="str">
        <f>IF(A207="","",VLOOKUP(A207,食材リスト!$A$6:$H$505,3,FALSE))</f>
        <v/>
      </c>
      <c r="E207" s="19" t="str">
        <f>IF(COUNTA(A207:C207)&lt;&gt;2,"",ROUND(VLOOKUP(A207,食材リスト!$A$6:$H$505,4,FALSE)*C207/VLOOKUP(A207,食材リスト!$A$6:$H$505,2,FALSE),1))</f>
        <v/>
      </c>
      <c r="F207" s="30" t="str">
        <f>IF(COUNTA(A207:C207)&lt;&gt;2,"",ROUND(VLOOKUP(A207,食材リスト!$A$6:$H$505,5,FALSE)*C207/VLOOKUP(A207,食材リスト!$A$6:$H$505,2,FALSE),1))</f>
        <v/>
      </c>
      <c r="G207" s="20" t="str">
        <f>IF(COUNTA(A207:C207)&lt;&gt;2,"",ROUND(VLOOKUP(A207,食材リスト!$A$6:$H$505,6,FALSE)*C207/VLOOKUP(A207,食材リスト!$A$6:$H$505,2,FALSE),1))</f>
        <v/>
      </c>
      <c r="H207" s="25" t="str">
        <f>IF(COUNTA(A207:C207)&lt;&gt;2,"",ROUND(VLOOKUP(A207,食材リスト!$A$6:$H$505,7,FALSE)*C207/VLOOKUP(A207,食材リスト!$A$6:$H$505,2,FALSE),0))</f>
        <v/>
      </c>
      <c r="J207" s="154"/>
      <c r="K207" s="155"/>
      <c r="L207" s="34"/>
      <c r="M207" s="12" t="str">
        <f>IF(J207="","",VLOOKUP(J207,食材リスト!$A$6:$H$505,3,FALSE))</f>
        <v/>
      </c>
      <c r="N207" s="19" t="str">
        <f>IF(COUNTA(J207:L207)&lt;&gt;2,"",ROUND(VLOOKUP(J207,食材リスト!$A$6:$H$505,4,FALSE)*L207/VLOOKUP(J207,食材リスト!$A$6:$H$505,2,FALSE),1))</f>
        <v/>
      </c>
      <c r="O207" s="30" t="str">
        <f>IF(COUNTA(J207:L207)&lt;&gt;2,"",ROUND(VLOOKUP(J207,食材リスト!$A$6:$H$505,5,FALSE)*L207/VLOOKUP(J207,食材リスト!$A$6:$H$505,2,FALSE),1))</f>
        <v/>
      </c>
      <c r="P207" s="20" t="str">
        <f>IF(COUNTA(J207:L207)&lt;&gt;2,"",ROUND(VLOOKUP(J207,食材リスト!$A$6:$H$505,6,FALSE)*L207/VLOOKUP(J207,食材リスト!$A$6:$H$505,2,FALSE),1))</f>
        <v/>
      </c>
      <c r="Q207" s="25" t="str">
        <f>IF(COUNTA(J207:L207)&lt;&gt;2,"",ROUND(VLOOKUP(J207,食材リスト!$A$6:$H$505,7,FALSE)*L207/VLOOKUP(J207,食材リスト!$A$6:$H$505,2,FALSE),0))</f>
        <v/>
      </c>
      <c r="S207" s="154"/>
      <c r="T207" s="155"/>
      <c r="U207" s="34"/>
      <c r="V207" s="12" t="str">
        <f>IF(S207="","",VLOOKUP(S207,食材リスト!$A$6:$H$505,3,FALSE))</f>
        <v/>
      </c>
      <c r="W207" s="19" t="str">
        <f>IF(COUNTA(S207:U207)&lt;&gt;2,"",ROUND(VLOOKUP(S207,食材リスト!$A$6:$H$505,4,FALSE)*U207/VLOOKUP(S207,食材リスト!$A$6:$H$505,2,FALSE),1))</f>
        <v/>
      </c>
      <c r="X207" s="30" t="str">
        <f>IF(COUNTA(S207:U207)&lt;&gt;2,"",ROUND(VLOOKUP(S207,食材リスト!$A$6:$H$505,5,FALSE)*U207/VLOOKUP(S207,食材リスト!$A$6:$H$505,2,FALSE),1))</f>
        <v/>
      </c>
      <c r="Y207" s="20" t="str">
        <f>IF(COUNTA(S207:U207)&lt;&gt;2,"",ROUND(VLOOKUP(S207,食材リスト!$A$6:$H$505,6,FALSE)*U207/VLOOKUP(S207,食材リスト!$A$6:$H$505,2,FALSE),1))</f>
        <v/>
      </c>
      <c r="Z207" s="25" t="str">
        <f>IF(COUNTA(S207:U207)&lt;&gt;2,"",ROUND(VLOOKUP(S207,食材リスト!$A$6:$H$505,7,FALSE)*U207/VLOOKUP(S207,食材リスト!$A$6:$H$505,2,FALSE),0))</f>
        <v/>
      </c>
    </row>
    <row r="208" spans="1:26">
      <c r="A208" s="154"/>
      <c r="B208" s="155"/>
      <c r="C208" s="34"/>
      <c r="D208" s="12" t="str">
        <f>IF(A208="","",VLOOKUP(A208,食材リスト!$A$6:$H$505,3,FALSE))</f>
        <v/>
      </c>
      <c r="E208" s="19" t="str">
        <f>IF(COUNTA(A208:C208)&lt;&gt;2,"",ROUND(VLOOKUP(A208,食材リスト!$A$6:$H$505,4,FALSE)*C208/VLOOKUP(A208,食材リスト!$A$6:$H$505,2,FALSE),1))</f>
        <v/>
      </c>
      <c r="F208" s="30" t="str">
        <f>IF(COUNTA(A208:C208)&lt;&gt;2,"",ROUND(VLOOKUP(A208,食材リスト!$A$6:$H$505,5,FALSE)*C208/VLOOKUP(A208,食材リスト!$A$6:$H$505,2,FALSE),1))</f>
        <v/>
      </c>
      <c r="G208" s="20" t="str">
        <f>IF(COUNTA(A208:C208)&lt;&gt;2,"",ROUND(VLOOKUP(A208,食材リスト!$A$6:$H$505,6,FALSE)*C208/VLOOKUP(A208,食材リスト!$A$6:$H$505,2,FALSE),1))</f>
        <v/>
      </c>
      <c r="H208" s="25" t="str">
        <f>IF(COUNTA(A208:C208)&lt;&gt;2,"",ROUND(VLOOKUP(A208,食材リスト!$A$6:$H$505,7,FALSE)*C208/VLOOKUP(A208,食材リスト!$A$6:$H$505,2,FALSE),0))</f>
        <v/>
      </c>
      <c r="J208" s="154"/>
      <c r="K208" s="155"/>
      <c r="L208" s="34"/>
      <c r="M208" s="12" t="str">
        <f>IF(J208="","",VLOOKUP(J208,食材リスト!$A$6:$H$505,3,FALSE))</f>
        <v/>
      </c>
      <c r="N208" s="19" t="str">
        <f>IF(COUNTA(J208:L208)&lt;&gt;2,"",ROUND(VLOOKUP(J208,食材リスト!$A$6:$H$505,4,FALSE)*L208/VLOOKUP(J208,食材リスト!$A$6:$H$505,2,FALSE),1))</f>
        <v/>
      </c>
      <c r="O208" s="30" t="str">
        <f>IF(COUNTA(J208:L208)&lt;&gt;2,"",ROUND(VLOOKUP(J208,食材リスト!$A$6:$H$505,5,FALSE)*L208/VLOOKUP(J208,食材リスト!$A$6:$H$505,2,FALSE),1))</f>
        <v/>
      </c>
      <c r="P208" s="20" t="str">
        <f>IF(COUNTA(J208:L208)&lt;&gt;2,"",ROUND(VLOOKUP(J208,食材リスト!$A$6:$H$505,6,FALSE)*L208/VLOOKUP(J208,食材リスト!$A$6:$H$505,2,FALSE),1))</f>
        <v/>
      </c>
      <c r="Q208" s="25" t="str">
        <f>IF(COUNTA(J208:L208)&lt;&gt;2,"",ROUND(VLOOKUP(J208,食材リスト!$A$6:$H$505,7,FALSE)*L208/VLOOKUP(J208,食材リスト!$A$6:$H$505,2,FALSE),0))</f>
        <v/>
      </c>
      <c r="S208" s="154"/>
      <c r="T208" s="155"/>
      <c r="U208" s="34"/>
      <c r="V208" s="12" t="str">
        <f>IF(S208="","",VLOOKUP(S208,食材リスト!$A$6:$H$505,3,FALSE))</f>
        <v/>
      </c>
      <c r="W208" s="19" t="str">
        <f>IF(COUNTA(S208:U208)&lt;&gt;2,"",ROUND(VLOOKUP(S208,食材リスト!$A$6:$H$505,4,FALSE)*U208/VLOOKUP(S208,食材リスト!$A$6:$H$505,2,FALSE),1))</f>
        <v/>
      </c>
      <c r="X208" s="30" t="str">
        <f>IF(COUNTA(S208:U208)&lt;&gt;2,"",ROUND(VLOOKUP(S208,食材リスト!$A$6:$H$505,5,FALSE)*U208/VLOOKUP(S208,食材リスト!$A$6:$H$505,2,FALSE),1))</f>
        <v/>
      </c>
      <c r="Y208" s="20" t="str">
        <f>IF(COUNTA(S208:U208)&lt;&gt;2,"",ROUND(VLOOKUP(S208,食材リスト!$A$6:$H$505,6,FALSE)*U208/VLOOKUP(S208,食材リスト!$A$6:$H$505,2,FALSE),1))</f>
        <v/>
      </c>
      <c r="Z208" s="25" t="str">
        <f>IF(COUNTA(S208:U208)&lt;&gt;2,"",ROUND(VLOOKUP(S208,食材リスト!$A$6:$H$505,7,FALSE)*U208/VLOOKUP(S208,食材リスト!$A$6:$H$505,2,FALSE),0))</f>
        <v/>
      </c>
    </row>
    <row r="209" spans="1:26">
      <c r="A209" s="154"/>
      <c r="B209" s="155"/>
      <c r="C209" s="34"/>
      <c r="D209" s="12" t="str">
        <f>IF(A209="","",VLOOKUP(A209,食材リスト!$A$6:$H$505,3,FALSE))</f>
        <v/>
      </c>
      <c r="E209" s="19" t="str">
        <f>IF(COUNTA(A209:C209)&lt;&gt;2,"",ROUND(VLOOKUP(A209,食材リスト!$A$6:$H$505,4,FALSE)*C209/VLOOKUP(A209,食材リスト!$A$6:$H$505,2,FALSE),1))</f>
        <v/>
      </c>
      <c r="F209" s="30" t="str">
        <f>IF(COUNTA(A209:C209)&lt;&gt;2,"",ROUND(VLOOKUP(A209,食材リスト!$A$6:$H$505,5,FALSE)*C209/VLOOKUP(A209,食材リスト!$A$6:$H$505,2,FALSE),1))</f>
        <v/>
      </c>
      <c r="G209" s="20" t="str">
        <f>IF(COUNTA(A209:C209)&lt;&gt;2,"",ROUND(VLOOKUP(A209,食材リスト!$A$6:$H$505,6,FALSE)*C209/VLOOKUP(A209,食材リスト!$A$6:$H$505,2,FALSE),1))</f>
        <v/>
      </c>
      <c r="H209" s="25" t="str">
        <f>IF(COUNTA(A209:C209)&lt;&gt;2,"",ROUND(VLOOKUP(A209,食材リスト!$A$6:$H$505,7,FALSE)*C209/VLOOKUP(A209,食材リスト!$A$6:$H$505,2,FALSE),0))</f>
        <v/>
      </c>
      <c r="J209" s="154"/>
      <c r="K209" s="155"/>
      <c r="L209" s="34"/>
      <c r="M209" s="12" t="str">
        <f>IF(J209="","",VLOOKUP(J209,食材リスト!$A$6:$H$505,3,FALSE))</f>
        <v/>
      </c>
      <c r="N209" s="19" t="str">
        <f>IF(COUNTA(J209:L209)&lt;&gt;2,"",ROUND(VLOOKUP(J209,食材リスト!$A$6:$H$505,4,FALSE)*L209/VLOOKUP(J209,食材リスト!$A$6:$H$505,2,FALSE),1))</f>
        <v/>
      </c>
      <c r="O209" s="30" t="str">
        <f>IF(COUNTA(J209:L209)&lt;&gt;2,"",ROUND(VLOOKUP(J209,食材リスト!$A$6:$H$505,5,FALSE)*L209/VLOOKUP(J209,食材リスト!$A$6:$H$505,2,FALSE),1))</f>
        <v/>
      </c>
      <c r="P209" s="20" t="str">
        <f>IF(COUNTA(J209:L209)&lt;&gt;2,"",ROUND(VLOOKUP(J209,食材リスト!$A$6:$H$505,6,FALSE)*L209/VLOOKUP(J209,食材リスト!$A$6:$H$505,2,FALSE),1))</f>
        <v/>
      </c>
      <c r="Q209" s="25" t="str">
        <f>IF(COUNTA(J209:L209)&lt;&gt;2,"",ROUND(VLOOKUP(J209,食材リスト!$A$6:$H$505,7,FALSE)*L209/VLOOKUP(J209,食材リスト!$A$6:$H$505,2,FALSE),0))</f>
        <v/>
      </c>
      <c r="S209" s="154"/>
      <c r="T209" s="155"/>
      <c r="U209" s="34"/>
      <c r="V209" s="12" t="str">
        <f>IF(S209="","",VLOOKUP(S209,食材リスト!$A$6:$H$505,3,FALSE))</f>
        <v/>
      </c>
      <c r="W209" s="19" t="str">
        <f>IF(COUNTA(S209:U209)&lt;&gt;2,"",ROUND(VLOOKUP(S209,食材リスト!$A$6:$H$505,4,FALSE)*U209/VLOOKUP(S209,食材リスト!$A$6:$H$505,2,FALSE),1))</f>
        <v/>
      </c>
      <c r="X209" s="30" t="str">
        <f>IF(COUNTA(S209:U209)&lt;&gt;2,"",ROUND(VLOOKUP(S209,食材リスト!$A$6:$H$505,5,FALSE)*U209/VLOOKUP(S209,食材リスト!$A$6:$H$505,2,FALSE),1))</f>
        <v/>
      </c>
      <c r="Y209" s="20" t="str">
        <f>IF(COUNTA(S209:U209)&lt;&gt;2,"",ROUND(VLOOKUP(S209,食材リスト!$A$6:$H$505,6,FALSE)*U209/VLOOKUP(S209,食材リスト!$A$6:$H$505,2,FALSE),1))</f>
        <v/>
      </c>
      <c r="Z209" s="25" t="str">
        <f>IF(COUNTA(S209:U209)&lt;&gt;2,"",ROUND(VLOOKUP(S209,食材リスト!$A$6:$H$505,7,FALSE)*U209/VLOOKUP(S209,食材リスト!$A$6:$H$505,2,FALSE),0))</f>
        <v/>
      </c>
    </row>
    <row r="210" spans="1:26">
      <c r="A210" s="154"/>
      <c r="B210" s="155"/>
      <c r="C210" s="34"/>
      <c r="D210" s="12" t="str">
        <f>IF(A210="","",VLOOKUP(A210,食材リスト!$A$6:$H$505,3,FALSE))</f>
        <v/>
      </c>
      <c r="E210" s="19" t="str">
        <f>IF(COUNTA(A210:C210)&lt;&gt;2,"",ROUND(VLOOKUP(A210,食材リスト!$A$6:$H$505,4,FALSE)*C210/VLOOKUP(A210,食材リスト!$A$6:$H$505,2,FALSE),1))</f>
        <v/>
      </c>
      <c r="F210" s="30" t="str">
        <f>IF(COUNTA(A210:C210)&lt;&gt;2,"",ROUND(VLOOKUP(A210,食材リスト!$A$6:$H$505,5,FALSE)*C210/VLOOKUP(A210,食材リスト!$A$6:$H$505,2,FALSE),1))</f>
        <v/>
      </c>
      <c r="G210" s="20" t="str">
        <f>IF(COUNTA(A210:C210)&lt;&gt;2,"",ROUND(VLOOKUP(A210,食材リスト!$A$6:$H$505,6,FALSE)*C210/VLOOKUP(A210,食材リスト!$A$6:$H$505,2,FALSE),1))</f>
        <v/>
      </c>
      <c r="H210" s="25" t="str">
        <f>IF(COUNTA(A210:C210)&lt;&gt;2,"",ROUND(VLOOKUP(A210,食材リスト!$A$6:$H$505,7,FALSE)*C210/VLOOKUP(A210,食材リスト!$A$6:$H$505,2,FALSE),0))</f>
        <v/>
      </c>
      <c r="J210" s="154"/>
      <c r="K210" s="155"/>
      <c r="L210" s="34"/>
      <c r="M210" s="12" t="str">
        <f>IF(J210="","",VLOOKUP(J210,食材リスト!$A$6:$H$505,3,FALSE))</f>
        <v/>
      </c>
      <c r="N210" s="19" t="str">
        <f>IF(COUNTA(J210:L210)&lt;&gt;2,"",ROUND(VLOOKUP(J210,食材リスト!$A$6:$H$505,4,FALSE)*L210/VLOOKUP(J210,食材リスト!$A$6:$H$505,2,FALSE),1))</f>
        <v/>
      </c>
      <c r="O210" s="30" t="str">
        <f>IF(COUNTA(J210:L210)&lt;&gt;2,"",ROUND(VLOOKUP(J210,食材リスト!$A$6:$H$505,5,FALSE)*L210/VLOOKUP(J210,食材リスト!$A$6:$H$505,2,FALSE),1))</f>
        <v/>
      </c>
      <c r="P210" s="20" t="str">
        <f>IF(COUNTA(J210:L210)&lt;&gt;2,"",ROUND(VLOOKUP(J210,食材リスト!$A$6:$H$505,6,FALSE)*L210/VLOOKUP(J210,食材リスト!$A$6:$H$505,2,FALSE),1))</f>
        <v/>
      </c>
      <c r="Q210" s="25" t="str">
        <f>IF(COUNTA(J210:L210)&lt;&gt;2,"",ROUND(VLOOKUP(J210,食材リスト!$A$6:$H$505,7,FALSE)*L210/VLOOKUP(J210,食材リスト!$A$6:$H$505,2,FALSE),0))</f>
        <v/>
      </c>
      <c r="S210" s="154"/>
      <c r="T210" s="155"/>
      <c r="U210" s="34"/>
      <c r="V210" s="12" t="str">
        <f>IF(S210="","",VLOOKUP(S210,食材リスト!$A$6:$H$505,3,FALSE))</f>
        <v/>
      </c>
      <c r="W210" s="19" t="str">
        <f>IF(COUNTA(S210:U210)&lt;&gt;2,"",ROUND(VLOOKUP(S210,食材リスト!$A$6:$H$505,4,FALSE)*U210/VLOOKUP(S210,食材リスト!$A$6:$H$505,2,FALSE),1))</f>
        <v/>
      </c>
      <c r="X210" s="30" t="str">
        <f>IF(COUNTA(S210:U210)&lt;&gt;2,"",ROUND(VLOOKUP(S210,食材リスト!$A$6:$H$505,5,FALSE)*U210/VLOOKUP(S210,食材リスト!$A$6:$H$505,2,FALSE),1))</f>
        <v/>
      </c>
      <c r="Y210" s="20" t="str">
        <f>IF(COUNTA(S210:U210)&lt;&gt;2,"",ROUND(VLOOKUP(S210,食材リスト!$A$6:$H$505,6,FALSE)*U210/VLOOKUP(S210,食材リスト!$A$6:$H$505,2,FALSE),1))</f>
        <v/>
      </c>
      <c r="Z210" s="25" t="str">
        <f>IF(COUNTA(S210:U210)&lt;&gt;2,"",ROUND(VLOOKUP(S210,食材リスト!$A$6:$H$505,7,FALSE)*U210/VLOOKUP(S210,食材リスト!$A$6:$H$505,2,FALSE),0))</f>
        <v/>
      </c>
    </row>
    <row r="211" spans="1:26">
      <c r="A211" s="154"/>
      <c r="B211" s="155"/>
      <c r="C211" s="34"/>
      <c r="D211" s="12" t="str">
        <f>IF(A211="","",VLOOKUP(A211,食材リスト!$A$6:$H$505,3,FALSE))</f>
        <v/>
      </c>
      <c r="E211" s="19" t="str">
        <f>IF(COUNTA(A211:C211)&lt;&gt;2,"",ROUND(VLOOKUP(A211,食材リスト!$A$6:$H$505,4,FALSE)*C211/VLOOKUP(A211,食材リスト!$A$6:$H$505,2,FALSE),1))</f>
        <v/>
      </c>
      <c r="F211" s="30" t="str">
        <f>IF(COUNTA(A211:C211)&lt;&gt;2,"",ROUND(VLOOKUP(A211,食材リスト!$A$6:$H$505,5,FALSE)*C211/VLOOKUP(A211,食材リスト!$A$6:$H$505,2,FALSE),1))</f>
        <v/>
      </c>
      <c r="G211" s="20" t="str">
        <f>IF(COUNTA(A211:C211)&lt;&gt;2,"",ROUND(VLOOKUP(A211,食材リスト!$A$6:$H$505,6,FALSE)*C211/VLOOKUP(A211,食材リスト!$A$6:$H$505,2,FALSE),1))</f>
        <v/>
      </c>
      <c r="H211" s="25" t="str">
        <f>IF(COUNTA(A211:C211)&lt;&gt;2,"",ROUND(VLOOKUP(A211,食材リスト!$A$6:$H$505,7,FALSE)*C211/VLOOKUP(A211,食材リスト!$A$6:$H$505,2,FALSE),0))</f>
        <v/>
      </c>
      <c r="J211" s="154"/>
      <c r="K211" s="155"/>
      <c r="L211" s="34"/>
      <c r="M211" s="12" t="str">
        <f>IF(J211="","",VLOOKUP(J211,食材リスト!$A$6:$H$505,3,FALSE))</f>
        <v/>
      </c>
      <c r="N211" s="19" t="str">
        <f>IF(COUNTA(J211:L211)&lt;&gt;2,"",ROUND(VLOOKUP(J211,食材リスト!$A$6:$H$505,4,FALSE)*L211/VLOOKUP(J211,食材リスト!$A$6:$H$505,2,FALSE),1))</f>
        <v/>
      </c>
      <c r="O211" s="30" t="str">
        <f>IF(COUNTA(J211:L211)&lt;&gt;2,"",ROUND(VLOOKUP(J211,食材リスト!$A$6:$H$505,5,FALSE)*L211/VLOOKUP(J211,食材リスト!$A$6:$H$505,2,FALSE),1))</f>
        <v/>
      </c>
      <c r="P211" s="20" t="str">
        <f>IF(COUNTA(J211:L211)&lt;&gt;2,"",ROUND(VLOOKUP(J211,食材リスト!$A$6:$H$505,6,FALSE)*L211/VLOOKUP(J211,食材リスト!$A$6:$H$505,2,FALSE),1))</f>
        <v/>
      </c>
      <c r="Q211" s="25" t="str">
        <f>IF(COUNTA(J211:L211)&lt;&gt;2,"",ROUND(VLOOKUP(J211,食材リスト!$A$6:$H$505,7,FALSE)*L211/VLOOKUP(J211,食材リスト!$A$6:$H$505,2,FALSE),0))</f>
        <v/>
      </c>
      <c r="S211" s="154"/>
      <c r="T211" s="155"/>
      <c r="U211" s="34"/>
      <c r="V211" s="12" t="str">
        <f>IF(S211="","",VLOOKUP(S211,食材リスト!$A$6:$H$505,3,FALSE))</f>
        <v/>
      </c>
      <c r="W211" s="19" t="str">
        <f>IF(COUNTA(S211:U211)&lt;&gt;2,"",ROUND(VLOOKUP(S211,食材リスト!$A$6:$H$505,4,FALSE)*U211/VLOOKUP(S211,食材リスト!$A$6:$H$505,2,FALSE),1))</f>
        <v/>
      </c>
      <c r="X211" s="30" t="str">
        <f>IF(COUNTA(S211:U211)&lt;&gt;2,"",ROUND(VLOOKUP(S211,食材リスト!$A$6:$H$505,5,FALSE)*U211/VLOOKUP(S211,食材リスト!$A$6:$H$505,2,FALSE),1))</f>
        <v/>
      </c>
      <c r="Y211" s="20" t="str">
        <f>IF(COUNTA(S211:U211)&lt;&gt;2,"",ROUND(VLOOKUP(S211,食材リスト!$A$6:$H$505,6,FALSE)*U211/VLOOKUP(S211,食材リスト!$A$6:$H$505,2,FALSE),1))</f>
        <v/>
      </c>
      <c r="Z211" s="25" t="str">
        <f>IF(COUNTA(S211:U211)&lt;&gt;2,"",ROUND(VLOOKUP(S211,食材リスト!$A$6:$H$505,7,FALSE)*U211/VLOOKUP(S211,食材リスト!$A$6:$H$505,2,FALSE),0))</f>
        <v/>
      </c>
    </row>
    <row r="212" spans="1:26">
      <c r="A212" s="154"/>
      <c r="B212" s="155"/>
      <c r="C212" s="34"/>
      <c r="D212" s="12" t="str">
        <f>IF(A212="","",VLOOKUP(A212,食材リスト!$A$6:$H$505,3,FALSE))</f>
        <v/>
      </c>
      <c r="E212" s="19" t="str">
        <f>IF(COUNTA(A212:C212)&lt;&gt;2,"",ROUND(VLOOKUP(A212,食材リスト!$A$6:$H$505,4,FALSE)*C212/VLOOKUP(A212,食材リスト!$A$6:$H$505,2,FALSE),1))</f>
        <v/>
      </c>
      <c r="F212" s="30" t="str">
        <f>IF(COUNTA(A212:C212)&lt;&gt;2,"",ROUND(VLOOKUP(A212,食材リスト!$A$6:$H$505,5,FALSE)*C212/VLOOKUP(A212,食材リスト!$A$6:$H$505,2,FALSE),1))</f>
        <v/>
      </c>
      <c r="G212" s="20" t="str">
        <f>IF(COUNTA(A212:C212)&lt;&gt;2,"",ROUND(VLOOKUP(A212,食材リスト!$A$6:$H$505,6,FALSE)*C212/VLOOKUP(A212,食材リスト!$A$6:$H$505,2,FALSE),1))</f>
        <v/>
      </c>
      <c r="H212" s="25" t="str">
        <f>IF(COUNTA(A212:C212)&lt;&gt;2,"",ROUND(VLOOKUP(A212,食材リスト!$A$6:$H$505,7,FALSE)*C212/VLOOKUP(A212,食材リスト!$A$6:$H$505,2,FALSE),0))</f>
        <v/>
      </c>
      <c r="J212" s="154"/>
      <c r="K212" s="155"/>
      <c r="L212" s="34"/>
      <c r="M212" s="12" t="str">
        <f>IF(J212="","",VLOOKUP(J212,食材リスト!$A$6:$H$505,3,FALSE))</f>
        <v/>
      </c>
      <c r="N212" s="19" t="str">
        <f>IF(COUNTA(J212:L212)&lt;&gt;2,"",ROUND(VLOOKUP(J212,食材リスト!$A$6:$H$505,4,FALSE)*L212/VLOOKUP(J212,食材リスト!$A$6:$H$505,2,FALSE),1))</f>
        <v/>
      </c>
      <c r="O212" s="30" t="str">
        <f>IF(COUNTA(J212:L212)&lt;&gt;2,"",ROUND(VLOOKUP(J212,食材リスト!$A$6:$H$505,5,FALSE)*L212/VLOOKUP(J212,食材リスト!$A$6:$H$505,2,FALSE),1))</f>
        <v/>
      </c>
      <c r="P212" s="20" t="str">
        <f>IF(COUNTA(J212:L212)&lt;&gt;2,"",ROUND(VLOOKUP(J212,食材リスト!$A$6:$H$505,6,FALSE)*L212/VLOOKUP(J212,食材リスト!$A$6:$H$505,2,FALSE),1))</f>
        <v/>
      </c>
      <c r="Q212" s="25" t="str">
        <f>IF(COUNTA(J212:L212)&lt;&gt;2,"",ROUND(VLOOKUP(J212,食材リスト!$A$6:$H$505,7,FALSE)*L212/VLOOKUP(J212,食材リスト!$A$6:$H$505,2,FALSE),0))</f>
        <v/>
      </c>
      <c r="S212" s="154"/>
      <c r="T212" s="155"/>
      <c r="U212" s="34"/>
      <c r="V212" s="12" t="str">
        <f>IF(S212="","",VLOOKUP(S212,食材リスト!$A$6:$H$505,3,FALSE))</f>
        <v/>
      </c>
      <c r="W212" s="19" t="str">
        <f>IF(COUNTA(S212:U212)&lt;&gt;2,"",ROUND(VLOOKUP(S212,食材リスト!$A$6:$H$505,4,FALSE)*U212/VLOOKUP(S212,食材リスト!$A$6:$H$505,2,FALSE),1))</f>
        <v/>
      </c>
      <c r="X212" s="30" t="str">
        <f>IF(COUNTA(S212:U212)&lt;&gt;2,"",ROUND(VLOOKUP(S212,食材リスト!$A$6:$H$505,5,FALSE)*U212/VLOOKUP(S212,食材リスト!$A$6:$H$505,2,FALSE),1))</f>
        <v/>
      </c>
      <c r="Y212" s="20" t="str">
        <f>IF(COUNTA(S212:U212)&lt;&gt;2,"",ROUND(VLOOKUP(S212,食材リスト!$A$6:$H$505,6,FALSE)*U212/VLOOKUP(S212,食材リスト!$A$6:$H$505,2,FALSE),1))</f>
        <v/>
      </c>
      <c r="Z212" s="25" t="str">
        <f>IF(COUNTA(S212:U212)&lt;&gt;2,"",ROUND(VLOOKUP(S212,食材リスト!$A$6:$H$505,7,FALSE)*U212/VLOOKUP(S212,食材リスト!$A$6:$H$505,2,FALSE),0))</f>
        <v/>
      </c>
    </row>
    <row r="213" spans="1:26">
      <c r="A213" s="154"/>
      <c r="B213" s="155"/>
      <c r="C213" s="34"/>
      <c r="D213" s="12" t="str">
        <f>IF(A213="","",VLOOKUP(A213,食材リスト!$A$6:$H$505,3,FALSE))</f>
        <v/>
      </c>
      <c r="E213" s="19" t="str">
        <f>IF(COUNTA(A213:C213)&lt;&gt;2,"",ROUND(VLOOKUP(A213,食材リスト!$A$6:$H$505,4,FALSE)*C213/VLOOKUP(A213,食材リスト!$A$6:$H$505,2,FALSE),1))</f>
        <v/>
      </c>
      <c r="F213" s="30" t="str">
        <f>IF(COUNTA(A213:C213)&lt;&gt;2,"",ROUND(VLOOKUP(A213,食材リスト!$A$6:$H$505,5,FALSE)*C213/VLOOKUP(A213,食材リスト!$A$6:$H$505,2,FALSE),1))</f>
        <v/>
      </c>
      <c r="G213" s="20" t="str">
        <f>IF(COUNTA(A213:C213)&lt;&gt;2,"",ROUND(VLOOKUP(A213,食材リスト!$A$6:$H$505,6,FALSE)*C213/VLOOKUP(A213,食材リスト!$A$6:$H$505,2,FALSE),1))</f>
        <v/>
      </c>
      <c r="H213" s="25" t="str">
        <f>IF(COUNTA(A213:C213)&lt;&gt;2,"",ROUND(VLOOKUP(A213,食材リスト!$A$6:$H$505,7,FALSE)*C213/VLOOKUP(A213,食材リスト!$A$6:$H$505,2,FALSE),0))</f>
        <v/>
      </c>
      <c r="J213" s="154"/>
      <c r="K213" s="155"/>
      <c r="L213" s="34"/>
      <c r="M213" s="12" t="str">
        <f>IF(J213="","",VLOOKUP(J213,食材リスト!$A$6:$H$505,3,FALSE))</f>
        <v/>
      </c>
      <c r="N213" s="19" t="str">
        <f>IF(COUNTA(J213:L213)&lt;&gt;2,"",ROUND(VLOOKUP(J213,食材リスト!$A$6:$H$505,4,FALSE)*L213/VLOOKUP(J213,食材リスト!$A$6:$H$505,2,FALSE),1))</f>
        <v/>
      </c>
      <c r="O213" s="30" t="str">
        <f>IF(COUNTA(J213:L213)&lt;&gt;2,"",ROUND(VLOOKUP(J213,食材リスト!$A$6:$H$505,5,FALSE)*L213/VLOOKUP(J213,食材リスト!$A$6:$H$505,2,FALSE),1))</f>
        <v/>
      </c>
      <c r="P213" s="20" t="str">
        <f>IF(COUNTA(J213:L213)&lt;&gt;2,"",ROUND(VLOOKUP(J213,食材リスト!$A$6:$H$505,6,FALSE)*L213/VLOOKUP(J213,食材リスト!$A$6:$H$505,2,FALSE),1))</f>
        <v/>
      </c>
      <c r="Q213" s="25" t="str">
        <f>IF(COUNTA(J213:L213)&lt;&gt;2,"",ROUND(VLOOKUP(J213,食材リスト!$A$6:$H$505,7,FALSE)*L213/VLOOKUP(J213,食材リスト!$A$6:$H$505,2,FALSE),0))</f>
        <v/>
      </c>
      <c r="S213" s="154"/>
      <c r="T213" s="155"/>
      <c r="U213" s="34"/>
      <c r="V213" s="12" t="str">
        <f>IF(S213="","",VLOOKUP(S213,食材リスト!$A$6:$H$505,3,FALSE))</f>
        <v/>
      </c>
      <c r="W213" s="19" t="str">
        <f>IF(COUNTA(S213:U213)&lt;&gt;2,"",ROUND(VLOOKUP(S213,食材リスト!$A$6:$H$505,4,FALSE)*U213/VLOOKUP(S213,食材リスト!$A$6:$H$505,2,FALSE),1))</f>
        <v/>
      </c>
      <c r="X213" s="30" t="str">
        <f>IF(COUNTA(S213:U213)&lt;&gt;2,"",ROUND(VLOOKUP(S213,食材リスト!$A$6:$H$505,5,FALSE)*U213/VLOOKUP(S213,食材リスト!$A$6:$H$505,2,FALSE),1))</f>
        <v/>
      </c>
      <c r="Y213" s="20" t="str">
        <f>IF(COUNTA(S213:U213)&lt;&gt;2,"",ROUND(VLOOKUP(S213,食材リスト!$A$6:$H$505,6,FALSE)*U213/VLOOKUP(S213,食材リスト!$A$6:$H$505,2,FALSE),1))</f>
        <v/>
      </c>
      <c r="Z213" s="25" t="str">
        <f>IF(COUNTA(S213:U213)&lt;&gt;2,"",ROUND(VLOOKUP(S213,食材リスト!$A$6:$H$505,7,FALSE)*U213/VLOOKUP(S213,食材リスト!$A$6:$H$505,2,FALSE),0))</f>
        <v/>
      </c>
    </row>
    <row r="214" spans="1:26">
      <c r="A214" s="154"/>
      <c r="B214" s="155"/>
      <c r="C214" s="34"/>
      <c r="D214" s="12" t="str">
        <f>IF(A214="","",VLOOKUP(A214,食材リスト!$A$6:$H$505,3,FALSE))</f>
        <v/>
      </c>
      <c r="E214" s="19" t="str">
        <f>IF(COUNTA(A214:C214)&lt;&gt;2,"",ROUND(VLOOKUP(A214,食材リスト!$A$6:$H$505,4,FALSE)*C214/VLOOKUP(A214,食材リスト!$A$6:$H$505,2,FALSE),1))</f>
        <v/>
      </c>
      <c r="F214" s="30" t="str">
        <f>IF(COUNTA(A214:C214)&lt;&gt;2,"",ROUND(VLOOKUP(A214,食材リスト!$A$6:$H$505,5,FALSE)*C214/VLOOKUP(A214,食材リスト!$A$6:$H$505,2,FALSE),1))</f>
        <v/>
      </c>
      <c r="G214" s="20" t="str">
        <f>IF(COUNTA(A214:C214)&lt;&gt;2,"",ROUND(VLOOKUP(A214,食材リスト!$A$6:$H$505,6,FALSE)*C214/VLOOKUP(A214,食材リスト!$A$6:$H$505,2,FALSE),1))</f>
        <v/>
      </c>
      <c r="H214" s="25" t="str">
        <f>IF(COUNTA(A214:C214)&lt;&gt;2,"",ROUND(VLOOKUP(A214,食材リスト!$A$6:$H$505,7,FALSE)*C214/VLOOKUP(A214,食材リスト!$A$6:$H$505,2,FALSE),0))</f>
        <v/>
      </c>
      <c r="J214" s="154"/>
      <c r="K214" s="155"/>
      <c r="L214" s="34"/>
      <c r="M214" s="12" t="str">
        <f>IF(J214="","",VLOOKUP(J214,食材リスト!$A$6:$H$505,3,FALSE))</f>
        <v/>
      </c>
      <c r="N214" s="19" t="str">
        <f>IF(COUNTA(J214:L214)&lt;&gt;2,"",ROUND(VLOOKUP(J214,食材リスト!$A$6:$H$505,4,FALSE)*L214/VLOOKUP(J214,食材リスト!$A$6:$H$505,2,FALSE),1))</f>
        <v/>
      </c>
      <c r="O214" s="30" t="str">
        <f>IF(COUNTA(J214:L214)&lt;&gt;2,"",ROUND(VLOOKUP(J214,食材リスト!$A$6:$H$505,5,FALSE)*L214/VLOOKUP(J214,食材リスト!$A$6:$H$505,2,FALSE),1))</f>
        <v/>
      </c>
      <c r="P214" s="20" t="str">
        <f>IF(COUNTA(J214:L214)&lt;&gt;2,"",ROUND(VLOOKUP(J214,食材リスト!$A$6:$H$505,6,FALSE)*L214/VLOOKUP(J214,食材リスト!$A$6:$H$505,2,FALSE),1))</f>
        <v/>
      </c>
      <c r="Q214" s="25" t="str">
        <f>IF(COUNTA(J214:L214)&lt;&gt;2,"",ROUND(VLOOKUP(J214,食材リスト!$A$6:$H$505,7,FALSE)*L214/VLOOKUP(J214,食材リスト!$A$6:$H$505,2,FALSE),0))</f>
        <v/>
      </c>
      <c r="S214" s="154"/>
      <c r="T214" s="155"/>
      <c r="U214" s="34"/>
      <c r="V214" s="12" t="str">
        <f>IF(S214="","",VLOOKUP(S214,食材リスト!$A$6:$H$505,3,FALSE))</f>
        <v/>
      </c>
      <c r="W214" s="19" t="str">
        <f>IF(COUNTA(S214:U214)&lt;&gt;2,"",ROUND(VLOOKUP(S214,食材リスト!$A$6:$H$505,4,FALSE)*U214/VLOOKUP(S214,食材リスト!$A$6:$H$505,2,FALSE),1))</f>
        <v/>
      </c>
      <c r="X214" s="30" t="str">
        <f>IF(COUNTA(S214:U214)&lt;&gt;2,"",ROUND(VLOOKUP(S214,食材リスト!$A$6:$H$505,5,FALSE)*U214/VLOOKUP(S214,食材リスト!$A$6:$H$505,2,FALSE),1))</f>
        <v/>
      </c>
      <c r="Y214" s="20" t="str">
        <f>IF(COUNTA(S214:U214)&lt;&gt;2,"",ROUND(VLOOKUP(S214,食材リスト!$A$6:$H$505,6,FALSE)*U214/VLOOKUP(S214,食材リスト!$A$6:$H$505,2,FALSE),1))</f>
        <v/>
      </c>
      <c r="Z214" s="25" t="str">
        <f>IF(COUNTA(S214:U214)&lt;&gt;2,"",ROUND(VLOOKUP(S214,食材リスト!$A$6:$H$505,7,FALSE)*U214/VLOOKUP(S214,食材リスト!$A$6:$H$505,2,FALSE),0))</f>
        <v/>
      </c>
    </row>
    <row r="215" spans="1:26">
      <c r="A215" s="154"/>
      <c r="B215" s="155"/>
      <c r="C215" s="34"/>
      <c r="D215" s="12" t="str">
        <f>IF(A215="","",VLOOKUP(A215,食材リスト!$A$6:$H$505,3,FALSE))</f>
        <v/>
      </c>
      <c r="E215" s="19" t="str">
        <f>IF(COUNTA(A215:C215)&lt;&gt;2,"",ROUND(VLOOKUP(A215,食材リスト!$A$6:$H$505,4,FALSE)*C215/VLOOKUP(A215,食材リスト!$A$6:$H$505,2,FALSE),1))</f>
        <v/>
      </c>
      <c r="F215" s="30" t="str">
        <f>IF(COUNTA(A215:C215)&lt;&gt;2,"",ROUND(VLOOKUP(A215,食材リスト!$A$6:$H$505,5,FALSE)*C215/VLOOKUP(A215,食材リスト!$A$6:$H$505,2,FALSE),1))</f>
        <v/>
      </c>
      <c r="G215" s="20" t="str">
        <f>IF(COUNTA(A215:C215)&lt;&gt;2,"",ROUND(VLOOKUP(A215,食材リスト!$A$6:$H$505,6,FALSE)*C215/VLOOKUP(A215,食材リスト!$A$6:$H$505,2,FALSE),1))</f>
        <v/>
      </c>
      <c r="H215" s="25" t="str">
        <f>IF(COUNTA(A215:C215)&lt;&gt;2,"",ROUND(VLOOKUP(A215,食材リスト!$A$6:$H$505,7,FALSE)*C215/VLOOKUP(A215,食材リスト!$A$6:$H$505,2,FALSE),0))</f>
        <v/>
      </c>
      <c r="J215" s="154"/>
      <c r="K215" s="155"/>
      <c r="L215" s="34"/>
      <c r="M215" s="12" t="str">
        <f>IF(J215="","",VLOOKUP(J215,食材リスト!$A$6:$H$505,3,FALSE))</f>
        <v/>
      </c>
      <c r="N215" s="19" t="str">
        <f>IF(COUNTA(J215:L215)&lt;&gt;2,"",ROUND(VLOOKUP(J215,食材リスト!$A$6:$H$505,4,FALSE)*L215/VLOOKUP(J215,食材リスト!$A$6:$H$505,2,FALSE),1))</f>
        <v/>
      </c>
      <c r="O215" s="30" t="str">
        <f>IF(COUNTA(J215:L215)&lt;&gt;2,"",ROUND(VLOOKUP(J215,食材リスト!$A$6:$H$505,5,FALSE)*L215/VLOOKUP(J215,食材リスト!$A$6:$H$505,2,FALSE),1))</f>
        <v/>
      </c>
      <c r="P215" s="20" t="str">
        <f>IF(COUNTA(J215:L215)&lt;&gt;2,"",ROUND(VLOOKUP(J215,食材リスト!$A$6:$H$505,6,FALSE)*L215/VLOOKUP(J215,食材リスト!$A$6:$H$505,2,FALSE),1))</f>
        <v/>
      </c>
      <c r="Q215" s="25" t="str">
        <f>IF(COUNTA(J215:L215)&lt;&gt;2,"",ROUND(VLOOKUP(J215,食材リスト!$A$6:$H$505,7,FALSE)*L215/VLOOKUP(J215,食材リスト!$A$6:$H$505,2,FALSE),0))</f>
        <v/>
      </c>
      <c r="S215" s="154"/>
      <c r="T215" s="155"/>
      <c r="U215" s="34"/>
      <c r="V215" s="12" t="str">
        <f>IF(S215="","",VLOOKUP(S215,食材リスト!$A$6:$H$505,3,FALSE))</f>
        <v/>
      </c>
      <c r="W215" s="19" t="str">
        <f>IF(COUNTA(S215:U215)&lt;&gt;2,"",ROUND(VLOOKUP(S215,食材リスト!$A$6:$H$505,4,FALSE)*U215/VLOOKUP(S215,食材リスト!$A$6:$H$505,2,FALSE),1))</f>
        <v/>
      </c>
      <c r="X215" s="30" t="str">
        <f>IF(COUNTA(S215:U215)&lt;&gt;2,"",ROUND(VLOOKUP(S215,食材リスト!$A$6:$H$505,5,FALSE)*U215/VLOOKUP(S215,食材リスト!$A$6:$H$505,2,FALSE),1))</f>
        <v/>
      </c>
      <c r="Y215" s="20" t="str">
        <f>IF(COUNTA(S215:U215)&lt;&gt;2,"",ROUND(VLOOKUP(S215,食材リスト!$A$6:$H$505,6,FALSE)*U215/VLOOKUP(S215,食材リスト!$A$6:$H$505,2,FALSE),1))</f>
        <v/>
      </c>
      <c r="Z215" s="25" t="str">
        <f>IF(COUNTA(S215:U215)&lt;&gt;2,"",ROUND(VLOOKUP(S215,食材リスト!$A$6:$H$505,7,FALSE)*U215/VLOOKUP(S215,食材リスト!$A$6:$H$505,2,FALSE),0))</f>
        <v/>
      </c>
    </row>
    <row r="216" spans="1:26">
      <c r="A216" s="154"/>
      <c r="B216" s="155"/>
      <c r="C216" s="34"/>
      <c r="D216" s="12" t="str">
        <f>IF(A216="","",VLOOKUP(A216,食材リスト!$A$6:$H$505,3,FALSE))</f>
        <v/>
      </c>
      <c r="E216" s="19" t="str">
        <f>IF(COUNTA(A216:C216)&lt;&gt;2,"",ROUND(VLOOKUP(A216,食材リスト!$A$6:$H$505,4,FALSE)*C216/VLOOKUP(A216,食材リスト!$A$6:$H$505,2,FALSE),1))</f>
        <v/>
      </c>
      <c r="F216" s="30" t="str">
        <f>IF(COUNTA(A216:C216)&lt;&gt;2,"",ROUND(VLOOKUP(A216,食材リスト!$A$6:$H$505,5,FALSE)*C216/VLOOKUP(A216,食材リスト!$A$6:$H$505,2,FALSE),1))</f>
        <v/>
      </c>
      <c r="G216" s="20" t="str">
        <f>IF(COUNTA(A216:C216)&lt;&gt;2,"",ROUND(VLOOKUP(A216,食材リスト!$A$6:$H$505,6,FALSE)*C216/VLOOKUP(A216,食材リスト!$A$6:$H$505,2,FALSE),1))</f>
        <v/>
      </c>
      <c r="H216" s="25" t="str">
        <f>IF(COUNTA(A216:C216)&lt;&gt;2,"",ROUND(VLOOKUP(A216,食材リスト!$A$6:$H$505,7,FALSE)*C216/VLOOKUP(A216,食材リスト!$A$6:$H$505,2,FALSE),0))</f>
        <v/>
      </c>
      <c r="J216" s="154"/>
      <c r="K216" s="155"/>
      <c r="L216" s="34"/>
      <c r="M216" s="12" t="str">
        <f>IF(J216="","",VLOOKUP(J216,食材リスト!$A$6:$H$505,3,FALSE))</f>
        <v/>
      </c>
      <c r="N216" s="19" t="str">
        <f>IF(COUNTA(J216:L216)&lt;&gt;2,"",ROUND(VLOOKUP(J216,食材リスト!$A$6:$H$505,4,FALSE)*L216/VLOOKUP(J216,食材リスト!$A$6:$H$505,2,FALSE),1))</f>
        <v/>
      </c>
      <c r="O216" s="30" t="str">
        <f>IF(COUNTA(J216:L216)&lt;&gt;2,"",ROUND(VLOOKUP(J216,食材リスト!$A$6:$H$505,5,FALSE)*L216/VLOOKUP(J216,食材リスト!$A$6:$H$505,2,FALSE),1))</f>
        <v/>
      </c>
      <c r="P216" s="20" t="str">
        <f>IF(COUNTA(J216:L216)&lt;&gt;2,"",ROUND(VLOOKUP(J216,食材リスト!$A$6:$H$505,6,FALSE)*L216/VLOOKUP(J216,食材リスト!$A$6:$H$505,2,FALSE),1))</f>
        <v/>
      </c>
      <c r="Q216" s="25" t="str">
        <f>IF(COUNTA(J216:L216)&lt;&gt;2,"",ROUND(VLOOKUP(J216,食材リスト!$A$6:$H$505,7,FALSE)*L216/VLOOKUP(J216,食材リスト!$A$6:$H$505,2,FALSE),0))</f>
        <v/>
      </c>
      <c r="S216" s="154"/>
      <c r="T216" s="155"/>
      <c r="U216" s="34"/>
      <c r="V216" s="12" t="str">
        <f>IF(S216="","",VLOOKUP(S216,食材リスト!$A$6:$H$505,3,FALSE))</f>
        <v/>
      </c>
      <c r="W216" s="19" t="str">
        <f>IF(COUNTA(S216:U216)&lt;&gt;2,"",ROUND(VLOOKUP(S216,食材リスト!$A$6:$H$505,4,FALSE)*U216/VLOOKUP(S216,食材リスト!$A$6:$H$505,2,FALSE),1))</f>
        <v/>
      </c>
      <c r="X216" s="30" t="str">
        <f>IF(COUNTA(S216:U216)&lt;&gt;2,"",ROUND(VLOOKUP(S216,食材リスト!$A$6:$H$505,5,FALSE)*U216/VLOOKUP(S216,食材リスト!$A$6:$H$505,2,FALSE),1))</f>
        <v/>
      </c>
      <c r="Y216" s="20" t="str">
        <f>IF(COUNTA(S216:U216)&lt;&gt;2,"",ROUND(VLOOKUP(S216,食材リスト!$A$6:$H$505,6,FALSE)*U216/VLOOKUP(S216,食材リスト!$A$6:$H$505,2,FALSE),1))</f>
        <v/>
      </c>
      <c r="Z216" s="25" t="str">
        <f>IF(COUNTA(S216:U216)&lt;&gt;2,"",ROUND(VLOOKUP(S216,食材リスト!$A$6:$H$505,7,FALSE)*U216/VLOOKUP(S216,食材リスト!$A$6:$H$505,2,FALSE),0))</f>
        <v/>
      </c>
    </row>
    <row r="217" spans="1:26">
      <c r="A217" s="154"/>
      <c r="B217" s="155"/>
      <c r="C217" s="34"/>
      <c r="D217" s="12" t="str">
        <f>IF(A217="","",VLOOKUP(A217,食材リスト!$A$6:$H$505,3,FALSE))</f>
        <v/>
      </c>
      <c r="E217" s="19" t="str">
        <f>IF(COUNTA(A217:C217)&lt;&gt;2,"",ROUND(VLOOKUP(A217,食材リスト!$A$6:$H$505,4,FALSE)*C217/VLOOKUP(A217,食材リスト!$A$6:$H$505,2,FALSE),1))</f>
        <v/>
      </c>
      <c r="F217" s="30" t="str">
        <f>IF(COUNTA(A217:C217)&lt;&gt;2,"",ROUND(VLOOKUP(A217,食材リスト!$A$6:$H$505,5,FALSE)*C217/VLOOKUP(A217,食材リスト!$A$6:$H$505,2,FALSE),1))</f>
        <v/>
      </c>
      <c r="G217" s="20" t="str">
        <f>IF(COUNTA(A217:C217)&lt;&gt;2,"",ROUND(VLOOKUP(A217,食材リスト!$A$6:$H$505,6,FALSE)*C217/VLOOKUP(A217,食材リスト!$A$6:$H$505,2,FALSE),1))</f>
        <v/>
      </c>
      <c r="H217" s="25" t="str">
        <f>IF(COUNTA(A217:C217)&lt;&gt;2,"",ROUND(VLOOKUP(A217,食材リスト!$A$6:$H$505,7,FALSE)*C217/VLOOKUP(A217,食材リスト!$A$6:$H$505,2,FALSE),0))</f>
        <v/>
      </c>
      <c r="J217" s="154"/>
      <c r="K217" s="155"/>
      <c r="L217" s="34"/>
      <c r="M217" s="12" t="str">
        <f>IF(J217="","",VLOOKUP(J217,食材リスト!$A$6:$H$505,3,FALSE))</f>
        <v/>
      </c>
      <c r="N217" s="19" t="str">
        <f>IF(COUNTA(J217:L217)&lt;&gt;2,"",ROUND(VLOOKUP(J217,食材リスト!$A$6:$H$505,4,FALSE)*L217/VLOOKUP(J217,食材リスト!$A$6:$H$505,2,FALSE),1))</f>
        <v/>
      </c>
      <c r="O217" s="30" t="str">
        <f>IF(COUNTA(J217:L217)&lt;&gt;2,"",ROUND(VLOOKUP(J217,食材リスト!$A$6:$H$505,5,FALSE)*L217/VLOOKUP(J217,食材リスト!$A$6:$H$505,2,FALSE),1))</f>
        <v/>
      </c>
      <c r="P217" s="20" t="str">
        <f>IF(COUNTA(J217:L217)&lt;&gt;2,"",ROUND(VLOOKUP(J217,食材リスト!$A$6:$H$505,6,FALSE)*L217/VLOOKUP(J217,食材リスト!$A$6:$H$505,2,FALSE),1))</f>
        <v/>
      </c>
      <c r="Q217" s="25" t="str">
        <f>IF(COUNTA(J217:L217)&lt;&gt;2,"",ROUND(VLOOKUP(J217,食材リスト!$A$6:$H$505,7,FALSE)*L217/VLOOKUP(J217,食材リスト!$A$6:$H$505,2,FALSE),0))</f>
        <v/>
      </c>
      <c r="S217" s="154"/>
      <c r="T217" s="155"/>
      <c r="U217" s="34"/>
      <c r="V217" s="12" t="str">
        <f>IF(S217="","",VLOOKUP(S217,食材リスト!$A$6:$H$505,3,FALSE))</f>
        <v/>
      </c>
      <c r="W217" s="19" t="str">
        <f>IF(COUNTA(S217:U217)&lt;&gt;2,"",ROUND(VLOOKUP(S217,食材リスト!$A$6:$H$505,4,FALSE)*U217/VLOOKUP(S217,食材リスト!$A$6:$H$505,2,FALSE),1))</f>
        <v/>
      </c>
      <c r="X217" s="30" t="str">
        <f>IF(COUNTA(S217:U217)&lt;&gt;2,"",ROUND(VLOOKUP(S217,食材リスト!$A$6:$H$505,5,FALSE)*U217/VLOOKUP(S217,食材リスト!$A$6:$H$505,2,FALSE),1))</f>
        <v/>
      </c>
      <c r="Y217" s="20" t="str">
        <f>IF(COUNTA(S217:U217)&lt;&gt;2,"",ROUND(VLOOKUP(S217,食材リスト!$A$6:$H$505,6,FALSE)*U217/VLOOKUP(S217,食材リスト!$A$6:$H$505,2,FALSE),1))</f>
        <v/>
      </c>
      <c r="Z217" s="25" t="str">
        <f>IF(COUNTA(S217:U217)&lt;&gt;2,"",ROUND(VLOOKUP(S217,食材リスト!$A$6:$H$505,7,FALSE)*U217/VLOOKUP(S217,食材リスト!$A$6:$H$505,2,FALSE),0))</f>
        <v/>
      </c>
    </row>
    <row r="218" spans="1:26">
      <c r="A218" s="154"/>
      <c r="B218" s="155"/>
      <c r="C218" s="34"/>
      <c r="D218" s="12" t="str">
        <f>IF(A218="","",VLOOKUP(A218,食材リスト!$A$6:$H$505,3,FALSE))</f>
        <v/>
      </c>
      <c r="E218" s="19" t="str">
        <f>IF(COUNTA(A218:C218)&lt;&gt;2,"",ROUND(VLOOKUP(A218,食材リスト!$A$6:$H$505,4,FALSE)*C218/VLOOKUP(A218,食材リスト!$A$6:$H$505,2,FALSE),1))</f>
        <v/>
      </c>
      <c r="F218" s="30" t="str">
        <f>IF(COUNTA(A218:C218)&lt;&gt;2,"",ROUND(VLOOKUP(A218,食材リスト!$A$6:$H$505,5,FALSE)*C218/VLOOKUP(A218,食材リスト!$A$6:$H$505,2,FALSE),1))</f>
        <v/>
      </c>
      <c r="G218" s="20" t="str">
        <f>IF(COUNTA(A218:C218)&lt;&gt;2,"",ROUND(VLOOKUP(A218,食材リスト!$A$6:$H$505,6,FALSE)*C218/VLOOKUP(A218,食材リスト!$A$6:$H$505,2,FALSE),1))</f>
        <v/>
      </c>
      <c r="H218" s="25" t="str">
        <f>IF(COUNTA(A218:C218)&lt;&gt;2,"",ROUND(VLOOKUP(A218,食材リスト!$A$6:$H$505,7,FALSE)*C218/VLOOKUP(A218,食材リスト!$A$6:$H$505,2,FALSE),0))</f>
        <v/>
      </c>
      <c r="J218" s="154"/>
      <c r="K218" s="155"/>
      <c r="L218" s="34"/>
      <c r="M218" s="12" t="str">
        <f>IF(J218="","",VLOOKUP(J218,食材リスト!$A$6:$H$505,3,FALSE))</f>
        <v/>
      </c>
      <c r="N218" s="19" t="str">
        <f>IF(COUNTA(J218:L218)&lt;&gt;2,"",ROUND(VLOOKUP(J218,食材リスト!$A$6:$H$505,4,FALSE)*L218/VLOOKUP(J218,食材リスト!$A$6:$H$505,2,FALSE),1))</f>
        <v/>
      </c>
      <c r="O218" s="30" t="str">
        <f>IF(COUNTA(J218:L218)&lt;&gt;2,"",ROUND(VLOOKUP(J218,食材リスト!$A$6:$H$505,5,FALSE)*L218/VLOOKUP(J218,食材リスト!$A$6:$H$505,2,FALSE),1))</f>
        <v/>
      </c>
      <c r="P218" s="20" t="str">
        <f>IF(COUNTA(J218:L218)&lt;&gt;2,"",ROUND(VLOOKUP(J218,食材リスト!$A$6:$H$505,6,FALSE)*L218/VLOOKUP(J218,食材リスト!$A$6:$H$505,2,FALSE),1))</f>
        <v/>
      </c>
      <c r="Q218" s="25" t="str">
        <f>IF(COUNTA(J218:L218)&lt;&gt;2,"",ROUND(VLOOKUP(J218,食材リスト!$A$6:$H$505,7,FALSE)*L218/VLOOKUP(J218,食材リスト!$A$6:$H$505,2,FALSE),0))</f>
        <v/>
      </c>
      <c r="S218" s="154"/>
      <c r="T218" s="155"/>
      <c r="U218" s="34"/>
      <c r="V218" s="12" t="str">
        <f>IF(S218="","",VLOOKUP(S218,食材リスト!$A$6:$H$505,3,FALSE))</f>
        <v/>
      </c>
      <c r="W218" s="19" t="str">
        <f>IF(COUNTA(S218:U218)&lt;&gt;2,"",ROUND(VLOOKUP(S218,食材リスト!$A$6:$H$505,4,FALSE)*U218/VLOOKUP(S218,食材リスト!$A$6:$H$505,2,FALSE),1))</f>
        <v/>
      </c>
      <c r="X218" s="30" t="str">
        <f>IF(COUNTA(S218:U218)&lt;&gt;2,"",ROUND(VLOOKUP(S218,食材リスト!$A$6:$H$505,5,FALSE)*U218/VLOOKUP(S218,食材リスト!$A$6:$H$505,2,FALSE),1))</f>
        <v/>
      </c>
      <c r="Y218" s="20" t="str">
        <f>IF(COUNTA(S218:U218)&lt;&gt;2,"",ROUND(VLOOKUP(S218,食材リスト!$A$6:$H$505,6,FALSE)*U218/VLOOKUP(S218,食材リスト!$A$6:$H$505,2,FALSE),1))</f>
        <v/>
      </c>
      <c r="Z218" s="25" t="str">
        <f>IF(COUNTA(S218:U218)&lt;&gt;2,"",ROUND(VLOOKUP(S218,食材リスト!$A$6:$H$505,7,FALSE)*U218/VLOOKUP(S218,食材リスト!$A$6:$H$505,2,FALSE),0))</f>
        <v/>
      </c>
    </row>
    <row r="219" spans="1:26">
      <c r="A219" s="154"/>
      <c r="B219" s="155"/>
      <c r="C219" s="34"/>
      <c r="D219" s="12" t="str">
        <f>IF(A219="","",VLOOKUP(A219,食材リスト!$A$6:$H$505,3,FALSE))</f>
        <v/>
      </c>
      <c r="E219" s="19" t="str">
        <f>IF(COUNTA(A219:C219)&lt;&gt;2,"",ROUND(VLOOKUP(A219,食材リスト!$A$6:$H$505,4,FALSE)*C219/VLOOKUP(A219,食材リスト!$A$6:$H$505,2,FALSE),1))</f>
        <v/>
      </c>
      <c r="F219" s="30" t="str">
        <f>IF(COUNTA(A219:C219)&lt;&gt;2,"",ROUND(VLOOKUP(A219,食材リスト!$A$6:$H$505,5,FALSE)*C219/VLOOKUP(A219,食材リスト!$A$6:$H$505,2,FALSE),1))</f>
        <v/>
      </c>
      <c r="G219" s="20" t="str">
        <f>IF(COUNTA(A219:C219)&lt;&gt;2,"",ROUND(VLOOKUP(A219,食材リスト!$A$6:$H$505,6,FALSE)*C219/VLOOKUP(A219,食材リスト!$A$6:$H$505,2,FALSE),1))</f>
        <v/>
      </c>
      <c r="H219" s="25" t="str">
        <f>IF(COUNTA(A219:C219)&lt;&gt;2,"",ROUND(VLOOKUP(A219,食材リスト!$A$6:$H$505,7,FALSE)*C219/VLOOKUP(A219,食材リスト!$A$6:$H$505,2,FALSE),0))</f>
        <v/>
      </c>
      <c r="J219" s="154"/>
      <c r="K219" s="155"/>
      <c r="L219" s="34"/>
      <c r="M219" s="12" t="str">
        <f>IF(J219="","",VLOOKUP(J219,食材リスト!$A$6:$H$505,3,FALSE))</f>
        <v/>
      </c>
      <c r="N219" s="19" t="str">
        <f>IF(COUNTA(J219:L219)&lt;&gt;2,"",ROUND(VLOOKUP(J219,食材リスト!$A$6:$H$505,4,FALSE)*L219/VLOOKUP(J219,食材リスト!$A$6:$H$505,2,FALSE),1))</f>
        <v/>
      </c>
      <c r="O219" s="30" t="str">
        <f>IF(COUNTA(J219:L219)&lt;&gt;2,"",ROUND(VLOOKUP(J219,食材リスト!$A$6:$H$505,5,FALSE)*L219/VLOOKUP(J219,食材リスト!$A$6:$H$505,2,FALSE),1))</f>
        <v/>
      </c>
      <c r="P219" s="20" t="str">
        <f>IF(COUNTA(J219:L219)&lt;&gt;2,"",ROUND(VLOOKUP(J219,食材リスト!$A$6:$H$505,6,FALSE)*L219/VLOOKUP(J219,食材リスト!$A$6:$H$505,2,FALSE),1))</f>
        <v/>
      </c>
      <c r="Q219" s="25" t="str">
        <f>IF(COUNTA(J219:L219)&lt;&gt;2,"",ROUND(VLOOKUP(J219,食材リスト!$A$6:$H$505,7,FALSE)*L219/VLOOKUP(J219,食材リスト!$A$6:$H$505,2,FALSE),0))</f>
        <v/>
      </c>
      <c r="S219" s="154"/>
      <c r="T219" s="155"/>
      <c r="U219" s="34"/>
      <c r="V219" s="12" t="str">
        <f>IF(S219="","",VLOOKUP(S219,食材リスト!$A$6:$H$505,3,FALSE))</f>
        <v/>
      </c>
      <c r="W219" s="19" t="str">
        <f>IF(COUNTA(S219:U219)&lt;&gt;2,"",ROUND(VLOOKUP(S219,食材リスト!$A$6:$H$505,4,FALSE)*U219/VLOOKUP(S219,食材リスト!$A$6:$H$505,2,FALSE),1))</f>
        <v/>
      </c>
      <c r="X219" s="30" t="str">
        <f>IF(COUNTA(S219:U219)&lt;&gt;2,"",ROUND(VLOOKUP(S219,食材リスト!$A$6:$H$505,5,FALSE)*U219/VLOOKUP(S219,食材リスト!$A$6:$H$505,2,FALSE),1))</f>
        <v/>
      </c>
      <c r="Y219" s="20" t="str">
        <f>IF(COUNTA(S219:U219)&lt;&gt;2,"",ROUND(VLOOKUP(S219,食材リスト!$A$6:$H$505,6,FALSE)*U219/VLOOKUP(S219,食材リスト!$A$6:$H$505,2,FALSE),1))</f>
        <v/>
      </c>
      <c r="Z219" s="25" t="str">
        <f>IF(COUNTA(S219:U219)&lt;&gt;2,"",ROUND(VLOOKUP(S219,食材リスト!$A$6:$H$505,7,FALSE)*U219/VLOOKUP(S219,食材リスト!$A$6:$H$505,2,FALSE),0))</f>
        <v/>
      </c>
    </row>
    <row r="220" spans="1:26">
      <c r="A220" s="154"/>
      <c r="B220" s="155"/>
      <c r="C220" s="34"/>
      <c r="D220" s="12" t="str">
        <f>IF(A220="","",VLOOKUP(A220,食材リスト!$A$6:$H$505,3,FALSE))</f>
        <v/>
      </c>
      <c r="E220" s="19" t="str">
        <f>IF(COUNTA(A220:C220)&lt;&gt;2,"",ROUND(VLOOKUP(A220,食材リスト!$A$6:$H$505,4,FALSE)*C220/VLOOKUP(A220,食材リスト!$A$6:$H$505,2,FALSE),1))</f>
        <v/>
      </c>
      <c r="F220" s="30" t="str">
        <f>IF(COUNTA(A220:C220)&lt;&gt;2,"",ROUND(VLOOKUP(A220,食材リスト!$A$6:$H$505,5,FALSE)*C220/VLOOKUP(A220,食材リスト!$A$6:$H$505,2,FALSE),1))</f>
        <v/>
      </c>
      <c r="G220" s="20" t="str">
        <f>IF(COUNTA(A220:C220)&lt;&gt;2,"",ROUND(VLOOKUP(A220,食材リスト!$A$6:$H$505,6,FALSE)*C220/VLOOKUP(A220,食材リスト!$A$6:$H$505,2,FALSE),1))</f>
        <v/>
      </c>
      <c r="H220" s="25" t="str">
        <f>IF(COUNTA(A220:C220)&lt;&gt;2,"",ROUND(VLOOKUP(A220,食材リスト!$A$6:$H$505,7,FALSE)*C220/VLOOKUP(A220,食材リスト!$A$6:$H$505,2,FALSE),0))</f>
        <v/>
      </c>
      <c r="J220" s="154"/>
      <c r="K220" s="155"/>
      <c r="L220" s="34"/>
      <c r="M220" s="12" t="str">
        <f>IF(J220="","",VLOOKUP(J220,食材リスト!$A$6:$H$505,3,FALSE))</f>
        <v/>
      </c>
      <c r="N220" s="19" t="str">
        <f>IF(COUNTA(J220:L220)&lt;&gt;2,"",ROUND(VLOOKUP(J220,食材リスト!$A$6:$H$505,4,FALSE)*L220/VLOOKUP(J220,食材リスト!$A$6:$H$505,2,FALSE),1))</f>
        <v/>
      </c>
      <c r="O220" s="30" t="str">
        <f>IF(COUNTA(J220:L220)&lt;&gt;2,"",ROUND(VLOOKUP(J220,食材リスト!$A$6:$H$505,5,FALSE)*L220/VLOOKUP(J220,食材リスト!$A$6:$H$505,2,FALSE),1))</f>
        <v/>
      </c>
      <c r="P220" s="20" t="str">
        <f>IF(COUNTA(J220:L220)&lt;&gt;2,"",ROUND(VLOOKUP(J220,食材リスト!$A$6:$H$505,6,FALSE)*L220/VLOOKUP(J220,食材リスト!$A$6:$H$505,2,FALSE),1))</f>
        <v/>
      </c>
      <c r="Q220" s="25" t="str">
        <f>IF(COUNTA(J220:L220)&lt;&gt;2,"",ROUND(VLOOKUP(J220,食材リスト!$A$6:$H$505,7,FALSE)*L220/VLOOKUP(J220,食材リスト!$A$6:$H$505,2,FALSE),0))</f>
        <v/>
      </c>
      <c r="S220" s="154"/>
      <c r="T220" s="155"/>
      <c r="U220" s="34"/>
      <c r="V220" s="12" t="str">
        <f>IF(S220="","",VLOOKUP(S220,食材リスト!$A$6:$H$505,3,FALSE))</f>
        <v/>
      </c>
      <c r="W220" s="19" t="str">
        <f>IF(COUNTA(S220:U220)&lt;&gt;2,"",ROUND(VLOOKUP(S220,食材リスト!$A$6:$H$505,4,FALSE)*U220/VLOOKUP(S220,食材リスト!$A$6:$H$505,2,FALSE),1))</f>
        <v/>
      </c>
      <c r="X220" s="30" t="str">
        <f>IF(COUNTA(S220:U220)&lt;&gt;2,"",ROUND(VLOOKUP(S220,食材リスト!$A$6:$H$505,5,FALSE)*U220/VLOOKUP(S220,食材リスト!$A$6:$H$505,2,FALSE),1))</f>
        <v/>
      </c>
      <c r="Y220" s="20" t="str">
        <f>IF(COUNTA(S220:U220)&lt;&gt;2,"",ROUND(VLOOKUP(S220,食材リスト!$A$6:$H$505,6,FALSE)*U220/VLOOKUP(S220,食材リスト!$A$6:$H$505,2,FALSE),1))</f>
        <v/>
      </c>
      <c r="Z220" s="25" t="str">
        <f>IF(COUNTA(S220:U220)&lt;&gt;2,"",ROUND(VLOOKUP(S220,食材リスト!$A$6:$H$505,7,FALSE)*U220/VLOOKUP(S220,食材リスト!$A$6:$H$505,2,FALSE),0))</f>
        <v/>
      </c>
    </row>
    <row r="221" spans="1:26">
      <c r="A221" s="154"/>
      <c r="B221" s="155"/>
      <c r="C221" s="34"/>
      <c r="D221" s="12" t="str">
        <f>IF(A221="","",VLOOKUP(A221,食材リスト!$A$6:$H$505,3,FALSE))</f>
        <v/>
      </c>
      <c r="E221" s="19" t="str">
        <f>IF(COUNTA(A221:C221)&lt;&gt;2,"",ROUND(VLOOKUP(A221,食材リスト!$A$6:$H$505,4,FALSE)*C221/VLOOKUP(A221,食材リスト!$A$6:$H$505,2,FALSE),1))</f>
        <v/>
      </c>
      <c r="F221" s="30" t="str">
        <f>IF(COUNTA(A221:C221)&lt;&gt;2,"",ROUND(VLOOKUP(A221,食材リスト!$A$6:$H$505,5,FALSE)*C221/VLOOKUP(A221,食材リスト!$A$6:$H$505,2,FALSE),1))</f>
        <v/>
      </c>
      <c r="G221" s="20" t="str">
        <f>IF(COUNTA(A221:C221)&lt;&gt;2,"",ROUND(VLOOKUP(A221,食材リスト!$A$6:$H$505,6,FALSE)*C221/VLOOKUP(A221,食材リスト!$A$6:$H$505,2,FALSE),1))</f>
        <v/>
      </c>
      <c r="H221" s="25" t="str">
        <f>IF(COUNTA(A221:C221)&lt;&gt;2,"",ROUND(VLOOKUP(A221,食材リスト!$A$6:$H$505,7,FALSE)*C221/VLOOKUP(A221,食材リスト!$A$6:$H$505,2,FALSE),0))</f>
        <v/>
      </c>
      <c r="J221" s="154"/>
      <c r="K221" s="155"/>
      <c r="L221" s="34"/>
      <c r="M221" s="12" t="str">
        <f>IF(J221="","",VLOOKUP(J221,食材リスト!$A$6:$H$505,3,FALSE))</f>
        <v/>
      </c>
      <c r="N221" s="19" t="str">
        <f>IF(COUNTA(J221:L221)&lt;&gt;2,"",ROUND(VLOOKUP(J221,食材リスト!$A$6:$H$505,4,FALSE)*L221/VLOOKUP(J221,食材リスト!$A$6:$H$505,2,FALSE),1))</f>
        <v/>
      </c>
      <c r="O221" s="30" t="str">
        <f>IF(COUNTA(J221:L221)&lt;&gt;2,"",ROUND(VLOOKUP(J221,食材リスト!$A$6:$H$505,5,FALSE)*L221/VLOOKUP(J221,食材リスト!$A$6:$H$505,2,FALSE),1))</f>
        <v/>
      </c>
      <c r="P221" s="20" t="str">
        <f>IF(COUNTA(J221:L221)&lt;&gt;2,"",ROUND(VLOOKUP(J221,食材リスト!$A$6:$H$505,6,FALSE)*L221/VLOOKUP(J221,食材リスト!$A$6:$H$505,2,FALSE),1))</f>
        <v/>
      </c>
      <c r="Q221" s="25" t="str">
        <f>IF(COUNTA(J221:L221)&lt;&gt;2,"",ROUND(VLOOKUP(J221,食材リスト!$A$6:$H$505,7,FALSE)*L221/VLOOKUP(J221,食材リスト!$A$6:$H$505,2,FALSE),0))</f>
        <v/>
      </c>
      <c r="S221" s="154"/>
      <c r="T221" s="155"/>
      <c r="U221" s="34"/>
      <c r="V221" s="12" t="str">
        <f>IF(S221="","",VLOOKUP(S221,食材リスト!$A$6:$H$505,3,FALSE))</f>
        <v/>
      </c>
      <c r="W221" s="19" t="str">
        <f>IF(COUNTA(S221:U221)&lt;&gt;2,"",ROUND(VLOOKUP(S221,食材リスト!$A$6:$H$505,4,FALSE)*U221/VLOOKUP(S221,食材リスト!$A$6:$H$505,2,FALSE),1))</f>
        <v/>
      </c>
      <c r="X221" s="30" t="str">
        <f>IF(COUNTA(S221:U221)&lt;&gt;2,"",ROUND(VLOOKUP(S221,食材リスト!$A$6:$H$505,5,FALSE)*U221/VLOOKUP(S221,食材リスト!$A$6:$H$505,2,FALSE),1))</f>
        <v/>
      </c>
      <c r="Y221" s="20" t="str">
        <f>IF(COUNTA(S221:U221)&lt;&gt;2,"",ROUND(VLOOKUP(S221,食材リスト!$A$6:$H$505,6,FALSE)*U221/VLOOKUP(S221,食材リスト!$A$6:$H$505,2,FALSE),1))</f>
        <v/>
      </c>
      <c r="Z221" s="25" t="str">
        <f>IF(COUNTA(S221:U221)&lt;&gt;2,"",ROUND(VLOOKUP(S221,食材リスト!$A$6:$H$505,7,FALSE)*U221/VLOOKUP(S221,食材リスト!$A$6:$H$505,2,FALSE),0))</f>
        <v/>
      </c>
    </row>
    <row r="222" spans="1:26">
      <c r="A222" s="154"/>
      <c r="B222" s="155"/>
      <c r="C222" s="34"/>
      <c r="D222" s="12" t="str">
        <f>IF(A222="","",VLOOKUP(A222,食材リスト!$A$6:$H$505,3,FALSE))</f>
        <v/>
      </c>
      <c r="E222" s="19" t="str">
        <f>IF(COUNTA(A222:C222)&lt;&gt;2,"",ROUND(VLOOKUP(A222,食材リスト!$A$6:$H$505,4,FALSE)*C222/VLOOKUP(A222,食材リスト!$A$6:$H$505,2,FALSE),1))</f>
        <v/>
      </c>
      <c r="F222" s="30" t="str">
        <f>IF(COUNTA(A222:C222)&lt;&gt;2,"",ROUND(VLOOKUP(A222,食材リスト!$A$6:$H$505,5,FALSE)*C222/VLOOKUP(A222,食材リスト!$A$6:$H$505,2,FALSE),1))</f>
        <v/>
      </c>
      <c r="G222" s="20" t="str">
        <f>IF(COUNTA(A222:C222)&lt;&gt;2,"",ROUND(VLOOKUP(A222,食材リスト!$A$6:$H$505,6,FALSE)*C222/VLOOKUP(A222,食材リスト!$A$6:$H$505,2,FALSE),1))</f>
        <v/>
      </c>
      <c r="H222" s="25" t="str">
        <f>IF(COUNTA(A222:C222)&lt;&gt;2,"",ROUND(VLOOKUP(A222,食材リスト!$A$6:$H$505,7,FALSE)*C222/VLOOKUP(A222,食材リスト!$A$6:$H$505,2,FALSE),0))</f>
        <v/>
      </c>
      <c r="J222" s="154"/>
      <c r="K222" s="155"/>
      <c r="L222" s="34"/>
      <c r="M222" s="12" t="str">
        <f>IF(J222="","",VLOOKUP(J222,食材リスト!$A$6:$H$505,3,FALSE))</f>
        <v/>
      </c>
      <c r="N222" s="19" t="str">
        <f>IF(COUNTA(J222:L222)&lt;&gt;2,"",ROUND(VLOOKUP(J222,食材リスト!$A$6:$H$505,4,FALSE)*L222/VLOOKUP(J222,食材リスト!$A$6:$H$505,2,FALSE),1))</f>
        <v/>
      </c>
      <c r="O222" s="30" t="str">
        <f>IF(COUNTA(J222:L222)&lt;&gt;2,"",ROUND(VLOOKUP(J222,食材リスト!$A$6:$H$505,5,FALSE)*L222/VLOOKUP(J222,食材リスト!$A$6:$H$505,2,FALSE),1))</f>
        <v/>
      </c>
      <c r="P222" s="20" t="str">
        <f>IF(COUNTA(J222:L222)&lt;&gt;2,"",ROUND(VLOOKUP(J222,食材リスト!$A$6:$H$505,6,FALSE)*L222/VLOOKUP(J222,食材リスト!$A$6:$H$505,2,FALSE),1))</f>
        <v/>
      </c>
      <c r="Q222" s="25" t="str">
        <f>IF(COUNTA(J222:L222)&lt;&gt;2,"",ROUND(VLOOKUP(J222,食材リスト!$A$6:$H$505,7,FALSE)*L222/VLOOKUP(J222,食材リスト!$A$6:$H$505,2,FALSE),0))</f>
        <v/>
      </c>
      <c r="S222" s="154"/>
      <c r="T222" s="155"/>
      <c r="U222" s="34"/>
      <c r="V222" s="12" t="str">
        <f>IF(S222="","",VLOOKUP(S222,食材リスト!$A$6:$H$505,3,FALSE))</f>
        <v/>
      </c>
      <c r="W222" s="19" t="str">
        <f>IF(COUNTA(S222:U222)&lt;&gt;2,"",ROUND(VLOOKUP(S222,食材リスト!$A$6:$H$505,4,FALSE)*U222/VLOOKUP(S222,食材リスト!$A$6:$H$505,2,FALSE),1))</f>
        <v/>
      </c>
      <c r="X222" s="30" t="str">
        <f>IF(COUNTA(S222:U222)&lt;&gt;2,"",ROUND(VLOOKUP(S222,食材リスト!$A$6:$H$505,5,FALSE)*U222/VLOOKUP(S222,食材リスト!$A$6:$H$505,2,FALSE),1))</f>
        <v/>
      </c>
      <c r="Y222" s="20" t="str">
        <f>IF(COUNTA(S222:U222)&lt;&gt;2,"",ROUND(VLOOKUP(S222,食材リスト!$A$6:$H$505,6,FALSE)*U222/VLOOKUP(S222,食材リスト!$A$6:$H$505,2,FALSE),1))</f>
        <v/>
      </c>
      <c r="Z222" s="25" t="str">
        <f>IF(COUNTA(S222:U222)&lt;&gt;2,"",ROUND(VLOOKUP(S222,食材リスト!$A$6:$H$505,7,FALSE)*U222/VLOOKUP(S222,食材リスト!$A$6:$H$505,2,FALSE),0))</f>
        <v/>
      </c>
    </row>
    <row r="223" spans="1:26">
      <c r="A223" s="154"/>
      <c r="B223" s="155"/>
      <c r="C223" s="34"/>
      <c r="D223" s="12" t="str">
        <f>IF(A223="","",VLOOKUP(A223,食材リスト!$A$6:$H$505,3,FALSE))</f>
        <v/>
      </c>
      <c r="E223" s="19" t="str">
        <f>IF(COUNTA(A223:C223)&lt;&gt;2,"",ROUND(VLOOKUP(A223,食材リスト!$A$6:$H$505,4,FALSE)*C223/VLOOKUP(A223,食材リスト!$A$6:$H$505,2,FALSE),1))</f>
        <v/>
      </c>
      <c r="F223" s="30" t="str">
        <f>IF(COUNTA(A223:C223)&lt;&gt;2,"",ROUND(VLOOKUP(A223,食材リスト!$A$6:$H$505,5,FALSE)*C223/VLOOKUP(A223,食材リスト!$A$6:$H$505,2,FALSE),1))</f>
        <v/>
      </c>
      <c r="G223" s="20" t="str">
        <f>IF(COUNTA(A223:C223)&lt;&gt;2,"",ROUND(VLOOKUP(A223,食材リスト!$A$6:$H$505,6,FALSE)*C223/VLOOKUP(A223,食材リスト!$A$6:$H$505,2,FALSE),1))</f>
        <v/>
      </c>
      <c r="H223" s="25" t="str">
        <f>IF(COUNTA(A223:C223)&lt;&gt;2,"",ROUND(VLOOKUP(A223,食材リスト!$A$6:$H$505,7,FALSE)*C223/VLOOKUP(A223,食材リスト!$A$6:$H$505,2,FALSE),0))</f>
        <v/>
      </c>
      <c r="J223" s="154"/>
      <c r="K223" s="155"/>
      <c r="L223" s="34"/>
      <c r="M223" s="12" t="str">
        <f>IF(J223="","",VLOOKUP(J223,食材リスト!$A$6:$H$505,3,FALSE))</f>
        <v/>
      </c>
      <c r="N223" s="19" t="str">
        <f>IF(COUNTA(J223:L223)&lt;&gt;2,"",ROUND(VLOOKUP(J223,食材リスト!$A$6:$H$505,4,FALSE)*L223/VLOOKUP(J223,食材リスト!$A$6:$H$505,2,FALSE),1))</f>
        <v/>
      </c>
      <c r="O223" s="30" t="str">
        <f>IF(COUNTA(J223:L223)&lt;&gt;2,"",ROUND(VLOOKUP(J223,食材リスト!$A$6:$H$505,5,FALSE)*L223/VLOOKUP(J223,食材リスト!$A$6:$H$505,2,FALSE),1))</f>
        <v/>
      </c>
      <c r="P223" s="20" t="str">
        <f>IF(COUNTA(J223:L223)&lt;&gt;2,"",ROUND(VLOOKUP(J223,食材リスト!$A$6:$H$505,6,FALSE)*L223/VLOOKUP(J223,食材リスト!$A$6:$H$505,2,FALSE),1))</f>
        <v/>
      </c>
      <c r="Q223" s="25" t="str">
        <f>IF(COUNTA(J223:L223)&lt;&gt;2,"",ROUND(VLOOKUP(J223,食材リスト!$A$6:$H$505,7,FALSE)*L223/VLOOKUP(J223,食材リスト!$A$6:$H$505,2,FALSE),0))</f>
        <v/>
      </c>
      <c r="S223" s="154"/>
      <c r="T223" s="155"/>
      <c r="U223" s="34"/>
      <c r="V223" s="12" t="str">
        <f>IF(S223="","",VLOOKUP(S223,食材リスト!$A$6:$H$505,3,FALSE))</f>
        <v/>
      </c>
      <c r="W223" s="19" t="str">
        <f>IF(COUNTA(S223:U223)&lt;&gt;2,"",ROUND(VLOOKUP(S223,食材リスト!$A$6:$H$505,4,FALSE)*U223/VLOOKUP(S223,食材リスト!$A$6:$H$505,2,FALSE),1))</f>
        <v/>
      </c>
      <c r="X223" s="30" t="str">
        <f>IF(COUNTA(S223:U223)&lt;&gt;2,"",ROUND(VLOOKUP(S223,食材リスト!$A$6:$H$505,5,FALSE)*U223/VLOOKUP(S223,食材リスト!$A$6:$H$505,2,FALSE),1))</f>
        <v/>
      </c>
      <c r="Y223" s="20" t="str">
        <f>IF(COUNTA(S223:U223)&lt;&gt;2,"",ROUND(VLOOKUP(S223,食材リスト!$A$6:$H$505,6,FALSE)*U223/VLOOKUP(S223,食材リスト!$A$6:$H$505,2,FALSE),1))</f>
        <v/>
      </c>
      <c r="Z223" s="25" t="str">
        <f>IF(COUNTA(S223:U223)&lt;&gt;2,"",ROUND(VLOOKUP(S223,食材リスト!$A$6:$H$505,7,FALSE)*U223/VLOOKUP(S223,食材リスト!$A$6:$H$505,2,FALSE),0))</f>
        <v/>
      </c>
    </row>
    <row r="224" spans="1:26">
      <c r="A224" s="152"/>
      <c r="B224" s="153"/>
      <c r="C224" s="43"/>
      <c r="D224" s="13" t="str">
        <f>IF(A224="","",VLOOKUP(A224,食材リスト!$A$6:$H$505,3,FALSE))</f>
        <v/>
      </c>
      <c r="E224" s="21" t="str">
        <f>IF(COUNTA(A224:C224)&lt;&gt;2,"",ROUND(VLOOKUP(A224,食材リスト!$A$6:$H$505,4,FALSE)*C224/VLOOKUP(A224,食材リスト!$A$6:$H$505,2,FALSE),1))</f>
        <v/>
      </c>
      <c r="F224" s="31" t="str">
        <f>IF(COUNTA(A224:C224)&lt;&gt;2,"",ROUND(VLOOKUP(A224,食材リスト!$A$6:$H$505,5,FALSE)*C224/VLOOKUP(A224,食材リスト!$A$6:$H$505,2,FALSE),1))</f>
        <v/>
      </c>
      <c r="G224" s="22" t="str">
        <f>IF(COUNTA(A224:C224)&lt;&gt;2,"",ROUND(VLOOKUP(A224,食材リスト!$A$6:$H$505,6,FALSE)*C224/VLOOKUP(A224,食材リスト!$A$6:$H$505,2,FALSE),1))</f>
        <v/>
      </c>
      <c r="H224" s="26" t="str">
        <f>IF(COUNTA(A224:C224)&lt;&gt;2,"",ROUND(VLOOKUP(A224,食材リスト!$A$6:$H$505,7,FALSE)*C224/VLOOKUP(A224,食材リスト!$A$6:$H$505,2,FALSE),0))</f>
        <v/>
      </c>
      <c r="J224" s="152"/>
      <c r="K224" s="153"/>
      <c r="L224" s="43"/>
      <c r="M224" s="13" t="str">
        <f>IF(J224="","",VLOOKUP(J224,食材リスト!$A$6:$H$505,3,FALSE))</f>
        <v/>
      </c>
      <c r="N224" s="21" t="str">
        <f>IF(COUNTA(J224:L224)&lt;&gt;2,"",ROUND(VLOOKUP(J224,食材リスト!$A$6:$H$505,4,FALSE)*L224/VLOOKUP(J224,食材リスト!$A$6:$H$505,2,FALSE),1))</f>
        <v/>
      </c>
      <c r="O224" s="31" t="str">
        <f>IF(COUNTA(J224:L224)&lt;&gt;2,"",ROUND(VLOOKUP(J224,食材リスト!$A$6:$H$505,5,FALSE)*L224/VLOOKUP(J224,食材リスト!$A$6:$H$505,2,FALSE),1))</f>
        <v/>
      </c>
      <c r="P224" s="22" t="str">
        <f>IF(COUNTA(J224:L224)&lt;&gt;2,"",ROUND(VLOOKUP(J224,食材リスト!$A$6:$H$505,6,FALSE)*L224/VLOOKUP(J224,食材リスト!$A$6:$H$505,2,FALSE),1))</f>
        <v/>
      </c>
      <c r="Q224" s="26" t="str">
        <f>IF(COUNTA(J224:L224)&lt;&gt;2,"",ROUND(VLOOKUP(J224,食材リスト!$A$6:$H$505,7,FALSE)*L224/VLOOKUP(J224,食材リスト!$A$6:$H$505,2,FALSE),0))</f>
        <v/>
      </c>
      <c r="S224" s="152"/>
      <c r="T224" s="153"/>
      <c r="U224" s="43"/>
      <c r="V224" s="13" t="str">
        <f>IF(S224="","",VLOOKUP(S224,食材リスト!$A$6:$H$505,3,FALSE))</f>
        <v/>
      </c>
      <c r="W224" s="21" t="str">
        <f>IF(COUNTA(S224:U224)&lt;&gt;2,"",ROUND(VLOOKUP(S224,食材リスト!$A$6:$H$505,4,FALSE)*U224/VLOOKUP(S224,食材リスト!$A$6:$H$505,2,FALSE),1))</f>
        <v/>
      </c>
      <c r="X224" s="31" t="str">
        <f>IF(COUNTA(S224:U224)&lt;&gt;2,"",ROUND(VLOOKUP(S224,食材リスト!$A$6:$H$505,5,FALSE)*U224/VLOOKUP(S224,食材リスト!$A$6:$H$505,2,FALSE),1))</f>
        <v/>
      </c>
      <c r="Y224" s="22" t="str">
        <f>IF(COUNTA(S224:U224)&lt;&gt;2,"",ROUND(VLOOKUP(S224,食材リスト!$A$6:$H$505,6,FALSE)*U224/VLOOKUP(S224,食材リスト!$A$6:$H$505,2,FALSE),1))</f>
        <v/>
      </c>
      <c r="Z224" s="26" t="str">
        <f>IF(COUNTA(S224:U224)&lt;&gt;2,"",ROUND(VLOOKUP(S224,食材リスト!$A$6:$H$505,7,FALSE)*U224/VLOOKUP(S224,食材リスト!$A$6:$H$505,2,FALSE),0))</f>
        <v/>
      </c>
    </row>
    <row r="503" s="5" customFormat="1"/>
    <row r="508" s="10" customFormat="1"/>
  </sheetData>
  <sheetProtection password="9EDA" sheet="1" objects="1" scenarios="1"/>
  <mergeCells count="556">
    <mergeCell ref="A8:B9"/>
    <mergeCell ref="C9:G9"/>
    <mergeCell ref="A10:B11"/>
    <mergeCell ref="C10:D11"/>
    <mergeCell ref="E10:F11"/>
    <mergeCell ref="G10:H11"/>
    <mergeCell ref="E2:E3"/>
    <mergeCell ref="F2:G3"/>
    <mergeCell ref="H2:I3"/>
    <mergeCell ref="F4:G4"/>
    <mergeCell ref="A5:B5"/>
    <mergeCell ref="D5:D6"/>
    <mergeCell ref="E5:F6"/>
    <mergeCell ref="G5:H6"/>
    <mergeCell ref="A6:B6"/>
    <mergeCell ref="I10:J11"/>
    <mergeCell ref="K10:L11"/>
    <mergeCell ref="N10:P10"/>
    <mergeCell ref="A15:B16"/>
    <mergeCell ref="A17:B18"/>
    <mergeCell ref="C17:D18"/>
    <mergeCell ref="E17:F18"/>
    <mergeCell ref="G17:H18"/>
    <mergeCell ref="I17:J18"/>
    <mergeCell ref="K17:L18"/>
    <mergeCell ref="S26:S27"/>
    <mergeCell ref="W26:Z26"/>
    <mergeCell ref="A28:B28"/>
    <mergeCell ref="J28:K28"/>
    <mergeCell ref="S28:T28"/>
    <mergeCell ref="A29:B29"/>
    <mergeCell ref="J29:K29"/>
    <mergeCell ref="S29:T29"/>
    <mergeCell ref="A21:B22"/>
    <mergeCell ref="C21:D22"/>
    <mergeCell ref="A26:A27"/>
    <mergeCell ref="E26:H26"/>
    <mergeCell ref="J26:J27"/>
    <mergeCell ref="N26:Q26"/>
    <mergeCell ref="A32:B32"/>
    <mergeCell ref="J32:K32"/>
    <mergeCell ref="S32:T32"/>
    <mergeCell ref="A33:B33"/>
    <mergeCell ref="J33:K33"/>
    <mergeCell ref="S33:T33"/>
    <mergeCell ref="A30:B30"/>
    <mergeCell ref="J30:K30"/>
    <mergeCell ref="S30:T30"/>
    <mergeCell ref="A31:B31"/>
    <mergeCell ref="J31:K31"/>
    <mergeCell ref="S31:T31"/>
    <mergeCell ref="A36:B36"/>
    <mergeCell ref="J36:K36"/>
    <mergeCell ref="S36:T36"/>
    <mergeCell ref="A37:B37"/>
    <mergeCell ref="J37:K37"/>
    <mergeCell ref="S37:T37"/>
    <mergeCell ref="A34:B34"/>
    <mergeCell ref="J34:K34"/>
    <mergeCell ref="S34:T34"/>
    <mergeCell ref="A35:B35"/>
    <mergeCell ref="J35:K35"/>
    <mergeCell ref="S35:T35"/>
    <mergeCell ref="A40:B40"/>
    <mergeCell ref="J40:K40"/>
    <mergeCell ref="S40:T40"/>
    <mergeCell ref="A41:B41"/>
    <mergeCell ref="J41:K41"/>
    <mergeCell ref="S41:T41"/>
    <mergeCell ref="A38:B38"/>
    <mergeCell ref="J38:K38"/>
    <mergeCell ref="S38:T38"/>
    <mergeCell ref="A39:B39"/>
    <mergeCell ref="J39:K39"/>
    <mergeCell ref="S39:T39"/>
    <mergeCell ref="A44:B44"/>
    <mergeCell ref="J44:K44"/>
    <mergeCell ref="S44:T44"/>
    <mergeCell ref="A45:B45"/>
    <mergeCell ref="J45:K45"/>
    <mergeCell ref="S45:T45"/>
    <mergeCell ref="A42:B42"/>
    <mergeCell ref="J42:K42"/>
    <mergeCell ref="S42:T42"/>
    <mergeCell ref="A43:B43"/>
    <mergeCell ref="J43:K43"/>
    <mergeCell ref="S43:T43"/>
    <mergeCell ref="A48:B48"/>
    <mergeCell ref="J48:K48"/>
    <mergeCell ref="S48:T48"/>
    <mergeCell ref="A51:A52"/>
    <mergeCell ref="E51:H51"/>
    <mergeCell ref="J51:J52"/>
    <mergeCell ref="N51:Q51"/>
    <mergeCell ref="S51:S52"/>
    <mergeCell ref="A46:B46"/>
    <mergeCell ref="J46:K46"/>
    <mergeCell ref="S46:T46"/>
    <mergeCell ref="A47:B47"/>
    <mergeCell ref="J47:K47"/>
    <mergeCell ref="S47:T47"/>
    <mergeCell ref="A55:B55"/>
    <mergeCell ref="J55:K55"/>
    <mergeCell ref="S55:T55"/>
    <mergeCell ref="A56:B56"/>
    <mergeCell ref="J56:K56"/>
    <mergeCell ref="S56:T56"/>
    <mergeCell ref="W51:Z51"/>
    <mergeCell ref="A53:B53"/>
    <mergeCell ref="J53:K53"/>
    <mergeCell ref="S53:T53"/>
    <mergeCell ref="A54:B54"/>
    <mergeCell ref="J54:K54"/>
    <mergeCell ref="S54:T54"/>
    <mergeCell ref="A59:B59"/>
    <mergeCell ref="J59:K59"/>
    <mergeCell ref="S59:T59"/>
    <mergeCell ref="A60:B60"/>
    <mergeCell ref="J60:K60"/>
    <mergeCell ref="S60:T60"/>
    <mergeCell ref="A57:B57"/>
    <mergeCell ref="J57:K57"/>
    <mergeCell ref="S57:T57"/>
    <mergeCell ref="A58:B58"/>
    <mergeCell ref="J58:K58"/>
    <mergeCell ref="S58:T58"/>
    <mergeCell ref="A63:B63"/>
    <mergeCell ref="J63:K63"/>
    <mergeCell ref="S63:T63"/>
    <mergeCell ref="A64:B64"/>
    <mergeCell ref="J64:K64"/>
    <mergeCell ref="S64:T64"/>
    <mergeCell ref="A61:B61"/>
    <mergeCell ref="J61:K61"/>
    <mergeCell ref="S61:T61"/>
    <mergeCell ref="A62:B62"/>
    <mergeCell ref="J62:K62"/>
    <mergeCell ref="S62:T62"/>
    <mergeCell ref="A67:B67"/>
    <mergeCell ref="J67:K67"/>
    <mergeCell ref="S67:T67"/>
    <mergeCell ref="A68:B68"/>
    <mergeCell ref="J68:K68"/>
    <mergeCell ref="S68:T68"/>
    <mergeCell ref="A65:B65"/>
    <mergeCell ref="J65:K65"/>
    <mergeCell ref="S65:T65"/>
    <mergeCell ref="A66:B66"/>
    <mergeCell ref="J66:K66"/>
    <mergeCell ref="S66:T66"/>
    <mergeCell ref="A71:B71"/>
    <mergeCell ref="J71:K71"/>
    <mergeCell ref="S71:T71"/>
    <mergeCell ref="A72:B72"/>
    <mergeCell ref="J72:K72"/>
    <mergeCell ref="S72:T72"/>
    <mergeCell ref="A69:B69"/>
    <mergeCell ref="J69:K69"/>
    <mergeCell ref="S69:T69"/>
    <mergeCell ref="A70:B70"/>
    <mergeCell ref="J70:K70"/>
    <mergeCell ref="S70:T70"/>
    <mergeCell ref="W77:Z77"/>
    <mergeCell ref="A79:B79"/>
    <mergeCell ref="J79:K79"/>
    <mergeCell ref="S79:T79"/>
    <mergeCell ref="A80:B80"/>
    <mergeCell ref="J80:K80"/>
    <mergeCell ref="S80:T80"/>
    <mergeCell ref="A73:B73"/>
    <mergeCell ref="J73:K73"/>
    <mergeCell ref="S73:T73"/>
    <mergeCell ref="A77:A78"/>
    <mergeCell ref="E77:H77"/>
    <mergeCell ref="J77:J78"/>
    <mergeCell ref="N77:Q77"/>
    <mergeCell ref="S77:S78"/>
    <mergeCell ref="A83:B83"/>
    <mergeCell ref="J83:K83"/>
    <mergeCell ref="S83:T83"/>
    <mergeCell ref="A84:B84"/>
    <mergeCell ref="J84:K84"/>
    <mergeCell ref="S84:T84"/>
    <mergeCell ref="A81:B81"/>
    <mergeCell ref="J81:K81"/>
    <mergeCell ref="S81:T81"/>
    <mergeCell ref="A82:B82"/>
    <mergeCell ref="J82:K82"/>
    <mergeCell ref="S82:T82"/>
    <mergeCell ref="A87:B87"/>
    <mergeCell ref="J87:K87"/>
    <mergeCell ref="S87:T87"/>
    <mergeCell ref="A88:B88"/>
    <mergeCell ref="J88:K88"/>
    <mergeCell ref="S88:T88"/>
    <mergeCell ref="A85:B85"/>
    <mergeCell ref="J85:K85"/>
    <mergeCell ref="S85:T85"/>
    <mergeCell ref="A86:B86"/>
    <mergeCell ref="J86:K86"/>
    <mergeCell ref="S86:T86"/>
    <mergeCell ref="A91:B91"/>
    <mergeCell ref="J91:K91"/>
    <mergeCell ref="S91:T91"/>
    <mergeCell ref="A92:B92"/>
    <mergeCell ref="J92:K92"/>
    <mergeCell ref="S92:T92"/>
    <mergeCell ref="A89:B89"/>
    <mergeCell ref="J89:K89"/>
    <mergeCell ref="S89:T89"/>
    <mergeCell ref="A90:B90"/>
    <mergeCell ref="J90:K90"/>
    <mergeCell ref="S90:T90"/>
    <mergeCell ref="A95:B95"/>
    <mergeCell ref="J95:K95"/>
    <mergeCell ref="S95:T95"/>
    <mergeCell ref="A96:B96"/>
    <mergeCell ref="J96:K96"/>
    <mergeCell ref="S96:T96"/>
    <mergeCell ref="A93:B93"/>
    <mergeCell ref="J93:K93"/>
    <mergeCell ref="S93:T93"/>
    <mergeCell ref="A94:B94"/>
    <mergeCell ref="J94:K94"/>
    <mergeCell ref="S94:T94"/>
    <mergeCell ref="A99:B99"/>
    <mergeCell ref="J99:K99"/>
    <mergeCell ref="S99:T99"/>
    <mergeCell ref="J102:J103"/>
    <mergeCell ref="N102:Q102"/>
    <mergeCell ref="S102:S103"/>
    <mergeCell ref="A97:B97"/>
    <mergeCell ref="J97:K97"/>
    <mergeCell ref="S97:T97"/>
    <mergeCell ref="A98:B98"/>
    <mergeCell ref="J98:K98"/>
    <mergeCell ref="S98:T98"/>
    <mergeCell ref="J107:K107"/>
    <mergeCell ref="S107:T107"/>
    <mergeCell ref="J108:K108"/>
    <mergeCell ref="S108:T108"/>
    <mergeCell ref="J109:K109"/>
    <mergeCell ref="S109:T109"/>
    <mergeCell ref="W102:Z102"/>
    <mergeCell ref="J104:K104"/>
    <mergeCell ref="S104:T104"/>
    <mergeCell ref="J105:K105"/>
    <mergeCell ref="S105:T105"/>
    <mergeCell ref="J106:K106"/>
    <mergeCell ref="S106:T106"/>
    <mergeCell ref="J113:K113"/>
    <mergeCell ref="S113:T113"/>
    <mergeCell ref="J114:K114"/>
    <mergeCell ref="S114:T114"/>
    <mergeCell ref="J115:K115"/>
    <mergeCell ref="S115:T115"/>
    <mergeCell ref="J110:K110"/>
    <mergeCell ref="S110:T110"/>
    <mergeCell ref="J111:K111"/>
    <mergeCell ref="S111:T111"/>
    <mergeCell ref="J112:K112"/>
    <mergeCell ref="S112:T112"/>
    <mergeCell ref="J119:K119"/>
    <mergeCell ref="S119:T119"/>
    <mergeCell ref="J120:K120"/>
    <mergeCell ref="S120:T120"/>
    <mergeCell ref="J121:K121"/>
    <mergeCell ref="S121:T121"/>
    <mergeCell ref="J116:K116"/>
    <mergeCell ref="S116:T116"/>
    <mergeCell ref="J117:K117"/>
    <mergeCell ref="S117:T117"/>
    <mergeCell ref="J118:K118"/>
    <mergeCell ref="S118:T118"/>
    <mergeCell ref="A127:A128"/>
    <mergeCell ref="E127:H127"/>
    <mergeCell ref="J127:J128"/>
    <mergeCell ref="N127:Q127"/>
    <mergeCell ref="S127:S128"/>
    <mergeCell ref="W127:Z127"/>
    <mergeCell ref="J122:K122"/>
    <mergeCell ref="S122:T122"/>
    <mergeCell ref="J123:K123"/>
    <mergeCell ref="S123:T123"/>
    <mergeCell ref="J124:K124"/>
    <mergeCell ref="S124:T124"/>
    <mergeCell ref="A131:B131"/>
    <mergeCell ref="J131:K131"/>
    <mergeCell ref="S131:T131"/>
    <mergeCell ref="A132:B132"/>
    <mergeCell ref="J132:K132"/>
    <mergeCell ref="S132:T132"/>
    <mergeCell ref="A129:B129"/>
    <mergeCell ref="J129:K129"/>
    <mergeCell ref="S129:T129"/>
    <mergeCell ref="A130:B130"/>
    <mergeCell ref="J130:K130"/>
    <mergeCell ref="S130:T130"/>
    <mergeCell ref="A135:B135"/>
    <mergeCell ref="J135:K135"/>
    <mergeCell ref="S135:T135"/>
    <mergeCell ref="A136:B136"/>
    <mergeCell ref="J136:K136"/>
    <mergeCell ref="S136:T136"/>
    <mergeCell ref="A133:B133"/>
    <mergeCell ref="J133:K133"/>
    <mergeCell ref="S133:T133"/>
    <mergeCell ref="A134:B134"/>
    <mergeCell ref="J134:K134"/>
    <mergeCell ref="S134:T134"/>
    <mergeCell ref="A139:B139"/>
    <mergeCell ref="J139:K139"/>
    <mergeCell ref="S139:T139"/>
    <mergeCell ref="A140:B140"/>
    <mergeCell ref="J140:K140"/>
    <mergeCell ref="S140:T140"/>
    <mergeCell ref="A137:B137"/>
    <mergeCell ref="J137:K137"/>
    <mergeCell ref="S137:T137"/>
    <mergeCell ref="A138:B138"/>
    <mergeCell ref="J138:K138"/>
    <mergeCell ref="S138:T138"/>
    <mergeCell ref="A143:B143"/>
    <mergeCell ref="J143:K143"/>
    <mergeCell ref="S143:T143"/>
    <mergeCell ref="A144:B144"/>
    <mergeCell ref="J144:K144"/>
    <mergeCell ref="S144:T144"/>
    <mergeCell ref="A141:B141"/>
    <mergeCell ref="J141:K141"/>
    <mergeCell ref="S141:T141"/>
    <mergeCell ref="A142:B142"/>
    <mergeCell ref="J142:K142"/>
    <mergeCell ref="S142:T142"/>
    <mergeCell ref="A147:B147"/>
    <mergeCell ref="J147:K147"/>
    <mergeCell ref="S147:T147"/>
    <mergeCell ref="A148:B148"/>
    <mergeCell ref="J148:K148"/>
    <mergeCell ref="S148:T148"/>
    <mergeCell ref="A145:B145"/>
    <mergeCell ref="J145:K145"/>
    <mergeCell ref="S145:T145"/>
    <mergeCell ref="A146:B146"/>
    <mergeCell ref="J146:K146"/>
    <mergeCell ref="S146:T146"/>
    <mergeCell ref="W152:Z152"/>
    <mergeCell ref="A154:B154"/>
    <mergeCell ref="J154:K154"/>
    <mergeCell ref="S154:T154"/>
    <mergeCell ref="A155:B155"/>
    <mergeCell ref="J155:K155"/>
    <mergeCell ref="S155:T155"/>
    <mergeCell ref="A149:B149"/>
    <mergeCell ref="J149:K149"/>
    <mergeCell ref="S149:T149"/>
    <mergeCell ref="A152:A153"/>
    <mergeCell ref="E152:H152"/>
    <mergeCell ref="J152:J153"/>
    <mergeCell ref="N152:Q152"/>
    <mergeCell ref="S152:S153"/>
    <mergeCell ref="A158:B158"/>
    <mergeCell ref="J158:K158"/>
    <mergeCell ref="S158:T158"/>
    <mergeCell ref="A159:B159"/>
    <mergeCell ref="J159:K159"/>
    <mergeCell ref="S159:T159"/>
    <mergeCell ref="A156:B156"/>
    <mergeCell ref="J156:K156"/>
    <mergeCell ref="S156:T156"/>
    <mergeCell ref="A157:B157"/>
    <mergeCell ref="J157:K157"/>
    <mergeCell ref="S157:T157"/>
    <mergeCell ref="A162:B162"/>
    <mergeCell ref="J162:K162"/>
    <mergeCell ref="S162:T162"/>
    <mergeCell ref="A163:B163"/>
    <mergeCell ref="J163:K163"/>
    <mergeCell ref="S163:T163"/>
    <mergeCell ref="A160:B160"/>
    <mergeCell ref="J160:K160"/>
    <mergeCell ref="S160:T160"/>
    <mergeCell ref="A161:B161"/>
    <mergeCell ref="J161:K161"/>
    <mergeCell ref="S161:T161"/>
    <mergeCell ref="A166:B166"/>
    <mergeCell ref="J166:K166"/>
    <mergeCell ref="S166:T166"/>
    <mergeCell ref="A167:B167"/>
    <mergeCell ref="J167:K167"/>
    <mergeCell ref="S167:T167"/>
    <mergeCell ref="A164:B164"/>
    <mergeCell ref="J164:K164"/>
    <mergeCell ref="S164:T164"/>
    <mergeCell ref="A165:B165"/>
    <mergeCell ref="J165:K165"/>
    <mergeCell ref="S165:T165"/>
    <mergeCell ref="A170:B170"/>
    <mergeCell ref="J170:K170"/>
    <mergeCell ref="S170:T170"/>
    <mergeCell ref="A171:B171"/>
    <mergeCell ref="J171:K171"/>
    <mergeCell ref="S171:T171"/>
    <mergeCell ref="A168:B168"/>
    <mergeCell ref="J168:K168"/>
    <mergeCell ref="S168:T168"/>
    <mergeCell ref="A169:B169"/>
    <mergeCell ref="J169:K169"/>
    <mergeCell ref="S169:T169"/>
    <mergeCell ref="A174:B174"/>
    <mergeCell ref="J174:K174"/>
    <mergeCell ref="S174:T174"/>
    <mergeCell ref="A177:A178"/>
    <mergeCell ref="E177:H177"/>
    <mergeCell ref="J177:J178"/>
    <mergeCell ref="N177:Q177"/>
    <mergeCell ref="S177:S178"/>
    <mergeCell ref="A172:B172"/>
    <mergeCell ref="J172:K172"/>
    <mergeCell ref="S172:T172"/>
    <mergeCell ref="A173:B173"/>
    <mergeCell ref="J173:K173"/>
    <mergeCell ref="S173:T173"/>
    <mergeCell ref="A181:B181"/>
    <mergeCell ref="J181:K181"/>
    <mergeCell ref="S181:T181"/>
    <mergeCell ref="A182:B182"/>
    <mergeCell ref="J182:K182"/>
    <mergeCell ref="S182:T182"/>
    <mergeCell ref="W177:Z177"/>
    <mergeCell ref="A179:B179"/>
    <mergeCell ref="J179:K179"/>
    <mergeCell ref="S179:T179"/>
    <mergeCell ref="A180:B180"/>
    <mergeCell ref="J180:K180"/>
    <mergeCell ref="S180:T180"/>
    <mergeCell ref="A185:B185"/>
    <mergeCell ref="J185:K185"/>
    <mergeCell ref="S185:T185"/>
    <mergeCell ref="A186:B186"/>
    <mergeCell ref="J186:K186"/>
    <mergeCell ref="S186:T186"/>
    <mergeCell ref="A183:B183"/>
    <mergeCell ref="J183:K183"/>
    <mergeCell ref="S183:T183"/>
    <mergeCell ref="A184:B184"/>
    <mergeCell ref="J184:K184"/>
    <mergeCell ref="S184:T184"/>
    <mergeCell ref="A189:B189"/>
    <mergeCell ref="J189:K189"/>
    <mergeCell ref="S189:T189"/>
    <mergeCell ref="A190:B190"/>
    <mergeCell ref="J190:K190"/>
    <mergeCell ref="S190:T190"/>
    <mergeCell ref="A187:B187"/>
    <mergeCell ref="J187:K187"/>
    <mergeCell ref="S187:T187"/>
    <mergeCell ref="A188:B188"/>
    <mergeCell ref="J188:K188"/>
    <mergeCell ref="S188:T188"/>
    <mergeCell ref="A193:B193"/>
    <mergeCell ref="J193:K193"/>
    <mergeCell ref="S193:T193"/>
    <mergeCell ref="A194:B194"/>
    <mergeCell ref="J194:K194"/>
    <mergeCell ref="S194:T194"/>
    <mergeCell ref="A191:B191"/>
    <mergeCell ref="J191:K191"/>
    <mergeCell ref="S191:T191"/>
    <mergeCell ref="A192:B192"/>
    <mergeCell ref="J192:K192"/>
    <mergeCell ref="S192:T192"/>
    <mergeCell ref="A197:B197"/>
    <mergeCell ref="J197:K197"/>
    <mergeCell ref="S197:T197"/>
    <mergeCell ref="A198:B198"/>
    <mergeCell ref="J198:K198"/>
    <mergeCell ref="S198:T198"/>
    <mergeCell ref="A195:B195"/>
    <mergeCell ref="J195:K195"/>
    <mergeCell ref="S195:T195"/>
    <mergeCell ref="A196:B196"/>
    <mergeCell ref="J196:K196"/>
    <mergeCell ref="S196:T196"/>
    <mergeCell ref="W202:Z202"/>
    <mergeCell ref="A204:B204"/>
    <mergeCell ref="J204:K204"/>
    <mergeCell ref="S204:T204"/>
    <mergeCell ref="A205:B205"/>
    <mergeCell ref="J205:K205"/>
    <mergeCell ref="S205:T205"/>
    <mergeCell ref="A199:B199"/>
    <mergeCell ref="J199:K199"/>
    <mergeCell ref="S199:T199"/>
    <mergeCell ref="A202:A203"/>
    <mergeCell ref="E202:H202"/>
    <mergeCell ref="J202:J203"/>
    <mergeCell ref="N202:Q202"/>
    <mergeCell ref="S202:S203"/>
    <mergeCell ref="A208:B208"/>
    <mergeCell ref="J208:K208"/>
    <mergeCell ref="S208:T208"/>
    <mergeCell ref="A209:B209"/>
    <mergeCell ref="J209:K209"/>
    <mergeCell ref="S209:T209"/>
    <mergeCell ref="A206:B206"/>
    <mergeCell ref="J206:K206"/>
    <mergeCell ref="S206:T206"/>
    <mergeCell ref="A207:B207"/>
    <mergeCell ref="J207:K207"/>
    <mergeCell ref="S207:T207"/>
    <mergeCell ref="A212:B212"/>
    <mergeCell ref="J212:K212"/>
    <mergeCell ref="S212:T212"/>
    <mergeCell ref="A213:B213"/>
    <mergeCell ref="J213:K213"/>
    <mergeCell ref="S213:T213"/>
    <mergeCell ref="A210:B210"/>
    <mergeCell ref="J210:K210"/>
    <mergeCell ref="S210:T210"/>
    <mergeCell ref="A211:B211"/>
    <mergeCell ref="J211:K211"/>
    <mergeCell ref="S211:T211"/>
    <mergeCell ref="A216:B216"/>
    <mergeCell ref="J216:K216"/>
    <mergeCell ref="S216:T216"/>
    <mergeCell ref="A217:B217"/>
    <mergeCell ref="J217:K217"/>
    <mergeCell ref="S217:T217"/>
    <mergeCell ref="A214:B214"/>
    <mergeCell ref="J214:K214"/>
    <mergeCell ref="S214:T214"/>
    <mergeCell ref="A215:B215"/>
    <mergeCell ref="J215:K215"/>
    <mergeCell ref="S215:T215"/>
    <mergeCell ref="A220:B220"/>
    <mergeCell ref="J220:K220"/>
    <mergeCell ref="S220:T220"/>
    <mergeCell ref="A221:B221"/>
    <mergeCell ref="J221:K221"/>
    <mergeCell ref="S221:T221"/>
    <mergeCell ref="A218:B218"/>
    <mergeCell ref="J218:K218"/>
    <mergeCell ref="S218:T218"/>
    <mergeCell ref="A219:B219"/>
    <mergeCell ref="J219:K219"/>
    <mergeCell ref="S219:T219"/>
    <mergeCell ref="A224:B224"/>
    <mergeCell ref="J224:K224"/>
    <mergeCell ref="S224:T224"/>
    <mergeCell ref="A222:B222"/>
    <mergeCell ref="J222:K222"/>
    <mergeCell ref="S222:T222"/>
    <mergeCell ref="A223:B223"/>
    <mergeCell ref="J223:K223"/>
    <mergeCell ref="S223:T223"/>
  </mergeCells>
  <phoneticPr fontId="1"/>
  <dataValidations count="4">
    <dataValidation imeMode="off" allowBlank="1" showInputMessage="1" showErrorMessage="1" sqref="C29:C48 L29:L48 U29:U48 C54:C73 L54:L73 U54:U73 C80:C99 L80:L99 U80:U99 L105:L124 U105:U124 L130:L149 U130:U149 L155:L174 U155:U174 L180:L199 U180:U199 L205:L224 U205:U224 C130:C149 C155:C174 C180:C199 C205:C224 B3:D3"/>
    <dataValidation type="list" allowBlank="1" showInputMessage="1" showErrorMessage="1" sqref="C6">
      <formula1>"減量,現状維持,増量"</formula1>
    </dataValidation>
    <dataValidation type="list" allowBlank="1" showInputMessage="1" showErrorMessage="1" sqref="A6:B6">
      <formula1>"超低い,低い,普通,高い,超高い"</formula1>
    </dataValidation>
    <dataValidation type="list" allowBlank="1" showInputMessage="1" showErrorMessage="1" sqref="A3">
      <formula1>"男性,女性"</formula1>
    </dataValidation>
  </dataValidations>
  <hyperlinks>
    <hyperlink ref="R3" r:id="rId1"/>
  </hyperlinks>
  <pageMargins left="0.7" right="0.7" top="0.75" bottom="0.75" header="0.3" footer="0.3"/>
  <pageSetup paperSize="9" orientation="portrait" horizontalDpi="0"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食材リスト!$J$6:$J$505</xm:f>
          </x14:formula1>
          <xm:sqref>A29:A48 A54:A73 A80:A99 J29:J48 J54:J73 J80:J99 S29:S48 S54:S73 S80:S99 S130:S149 S105:S124 J130:J149 J105:J124 S155:S174 J155:J174 S180:S199 J180:J199 S205:S224 J205:J224 A130:A149 A155:A174 A180:A199 A205:A224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1"/>
  <sheetViews>
    <sheetView zoomScaleNormal="100" workbookViewId="0">
      <pane ySplit="17" topLeftCell="A18" activePane="bottomLeft" state="frozen"/>
      <selection pane="bottomLeft" activeCell="L10" sqref="L10"/>
    </sheetView>
  </sheetViews>
  <sheetFormatPr defaultRowHeight="13.5" customHeight="1"/>
  <cols>
    <col min="2" max="2" width="9" customWidth="1"/>
    <col min="3" max="3" width="8.125" customWidth="1"/>
    <col min="4" max="4" width="5.875" customWidth="1"/>
    <col min="5" max="6" width="9.25" style="5" customWidth="1"/>
    <col min="7" max="8" width="9.25" customWidth="1"/>
    <col min="9" max="9" width="8.125" customWidth="1"/>
    <col min="10" max="11" width="9" customWidth="1"/>
    <col min="12" max="12" width="8.125" customWidth="1"/>
    <col min="13" max="13" width="5.875" customWidth="1"/>
    <col min="14" max="17" width="9.25" customWidth="1"/>
    <col min="18" max="18" width="8.125" customWidth="1"/>
    <col min="21" max="21" width="8.125" customWidth="1"/>
    <col min="22" max="22" width="5.875" customWidth="1"/>
    <col min="23" max="26" width="9.25" customWidth="1"/>
    <col min="27" max="28" width="9" hidden="1" customWidth="1"/>
  </cols>
  <sheetData>
    <row r="1" spans="1:28" ht="13.5" customHeight="1">
      <c r="A1" s="216" t="s">
        <v>101</v>
      </c>
      <c r="B1" s="216"/>
      <c r="C1" s="216"/>
      <c r="D1" s="216"/>
      <c r="E1" s="216"/>
      <c r="F1" t="s">
        <v>121</v>
      </c>
      <c r="G1" s="120"/>
      <c r="O1" s="108" t="s">
        <v>67</v>
      </c>
    </row>
    <row r="2" spans="1:28" s="14" customFormat="1" ht="13.5" customHeight="1">
      <c r="A2" s="216"/>
      <c r="B2" s="216"/>
      <c r="C2" s="216"/>
      <c r="D2" s="216"/>
      <c r="E2" s="216"/>
      <c r="F2" s="1" t="s">
        <v>26</v>
      </c>
      <c r="G2" s="120"/>
      <c r="O2" s="109" t="s">
        <v>77</v>
      </c>
    </row>
    <row r="3" spans="1:28" s="14" customFormat="1" ht="13.5" customHeight="1">
      <c r="F3" s="128" t="s">
        <v>110</v>
      </c>
      <c r="O3" s="109" t="s">
        <v>78</v>
      </c>
    </row>
    <row r="4" spans="1:28" ht="13.5" customHeight="1">
      <c r="E4"/>
      <c r="F4"/>
      <c r="O4" s="109"/>
    </row>
    <row r="5" spans="1:28" ht="13.5" customHeight="1">
      <c r="A5" s="110" t="s">
        <v>57</v>
      </c>
      <c r="H5" s="7" t="s">
        <v>89</v>
      </c>
      <c r="O5" t="s">
        <v>73</v>
      </c>
      <c r="AA5" s="3" t="s">
        <v>0</v>
      </c>
      <c r="AB5" s="3"/>
    </row>
    <row r="6" spans="1:28" ht="13.5" customHeight="1">
      <c r="A6" s="2" t="s">
        <v>1</v>
      </c>
      <c r="B6" s="2" t="s">
        <v>2</v>
      </c>
      <c r="C6" s="86" t="s">
        <v>3</v>
      </c>
      <c r="D6" s="86" t="s">
        <v>4</v>
      </c>
      <c r="E6" s="194" t="s">
        <v>28</v>
      </c>
      <c r="F6" s="195" t="s">
        <v>124</v>
      </c>
      <c r="G6" s="196"/>
      <c r="H6" s="199" t="str">
        <f>マクロ管理法によるPFC計算!$H$2</f>
        <v/>
      </c>
      <c r="I6" s="200"/>
      <c r="J6" s="27"/>
      <c r="AA6" s="3" t="s">
        <v>5</v>
      </c>
      <c r="AB6" s="3"/>
    </row>
    <row r="7" spans="1:28" ht="13.5" customHeight="1">
      <c r="A7" s="111">
        <f>マクロ管理法によるPFC計算!A3</f>
        <v>0</v>
      </c>
      <c r="B7" s="112">
        <f>マクロ管理法によるPFC計算!B3</f>
        <v>0</v>
      </c>
      <c r="C7" s="113">
        <f>マクロ管理法によるPFC計算!C3</f>
        <v>0</v>
      </c>
      <c r="D7" s="114">
        <f>マクロ管理法によるPFC計算!D3</f>
        <v>0</v>
      </c>
      <c r="E7" s="194"/>
      <c r="F7" s="197"/>
      <c r="G7" s="198"/>
      <c r="H7" s="201"/>
      <c r="I7" s="202"/>
      <c r="O7" t="s">
        <v>68</v>
      </c>
      <c r="AA7" s="4" t="e">
        <f>IF($B$10="","",$H$6*VLOOKUP($B$10,$AA$8:$AB$12,2,FALSE))</f>
        <v>#VALUE!</v>
      </c>
      <c r="AB7" s="3"/>
    </row>
    <row r="8" spans="1:28" ht="13.5" customHeight="1">
      <c r="C8" s="1"/>
      <c r="D8" s="1"/>
      <c r="E8" s="11"/>
      <c r="F8" s="203" t="str">
        <f>マクロ管理法によるPFC計算!F4</f>
        <v/>
      </c>
      <c r="G8" s="211"/>
      <c r="O8" t="s">
        <v>69</v>
      </c>
      <c r="R8" s="51"/>
      <c r="AA8" s="3" t="s">
        <v>6</v>
      </c>
      <c r="AB8" s="3">
        <v>1.2</v>
      </c>
    </row>
    <row r="9" spans="1:28" ht="13.5" customHeight="1">
      <c r="B9" s="156" t="s">
        <v>105</v>
      </c>
      <c r="C9" s="157"/>
      <c r="D9" s="212" t="s">
        <v>28</v>
      </c>
      <c r="E9" s="204" t="s">
        <v>41</v>
      </c>
      <c r="F9" s="205"/>
      <c r="G9" s="220" t="s">
        <v>102</v>
      </c>
      <c r="H9" s="221"/>
      <c r="I9" s="123" t="str">
        <f>IF(マクロ管理法によるPFC計算!C10="","",IF(マクロ管理法によるPFC計算!$C$6="","",IF(ISERROR(マクロ管理法によるPFC計算!$AA$6),"",ROUND(マクロ管理法によるPFC計算!$AA$6*VLOOKUP("減量",マクロ管理法によるPFC計算!$AA$19:$AB$21,2,FALSE),0))))</f>
        <v/>
      </c>
      <c r="O9" t="s">
        <v>70</v>
      </c>
      <c r="R9" s="7"/>
      <c r="AA9" s="3" t="s">
        <v>7</v>
      </c>
      <c r="AB9" s="3">
        <v>1.375</v>
      </c>
    </row>
    <row r="10" spans="1:28" ht="13.5" customHeight="1">
      <c r="B10" s="226">
        <f>マクロ管理法によるPFC計算!A6</f>
        <v>0</v>
      </c>
      <c r="C10" s="227"/>
      <c r="D10" s="212"/>
      <c r="E10" s="218"/>
      <c r="F10" s="219"/>
      <c r="G10" s="222" t="s">
        <v>103</v>
      </c>
      <c r="H10" s="223"/>
      <c r="I10" s="125" t="str">
        <f>IF(マクロ管理法によるPFC計算!C10="","",IF(マクロ管理法によるPFC計算!$C$6="","",IF(ISERROR(マクロ管理法によるPFC計算!$AA$6),"",ROUND(マクロ管理法によるPFC計算!$AA$6*VLOOKUP("現状維持",マクロ管理法によるPFC計算!$AA$19:$AB$21,2,FALSE),0))))</f>
        <v/>
      </c>
      <c r="AA10" s="3" t="s">
        <v>8</v>
      </c>
      <c r="AB10" s="3">
        <v>1.55</v>
      </c>
    </row>
    <row r="11" spans="1:28" ht="13.5" customHeight="1">
      <c r="A11" s="52"/>
      <c r="B11" s="52"/>
      <c r="C11" s="52"/>
      <c r="D11" s="57"/>
      <c r="E11" s="206"/>
      <c r="F11" s="207"/>
      <c r="G11" s="224" t="s">
        <v>104</v>
      </c>
      <c r="H11" s="225"/>
      <c r="I11" s="124" t="str">
        <f>IF(マクロ管理法によるPFC計算!C10="","",IF(マクロ管理法によるPFC計算!$C$6="","",IF(ISERROR(マクロ管理法によるPFC計算!$AA$6),"",ROUND(マクロ管理法によるPFC計算!$AA$6*VLOOKUP("増量",マクロ管理法によるPFC計算!$AA$19:$AB$21,2,FALSE),0))))</f>
        <v/>
      </c>
      <c r="O11" t="s">
        <v>74</v>
      </c>
      <c r="R11" s="7"/>
      <c r="AA11" s="3" t="s">
        <v>9</v>
      </c>
      <c r="AB11" s="3">
        <v>1.7250000000000001</v>
      </c>
    </row>
    <row r="12" spans="1:28" ht="13.5" customHeight="1">
      <c r="A12" s="178" t="s">
        <v>29</v>
      </c>
      <c r="B12" s="179"/>
      <c r="C12" s="59"/>
      <c r="D12" s="5"/>
      <c r="I12" s="8"/>
      <c r="O12" s="82" t="s">
        <v>75</v>
      </c>
      <c r="AA12" s="3" t="s">
        <v>10</v>
      </c>
      <c r="AB12" s="3">
        <v>1.9</v>
      </c>
    </row>
    <row r="13" spans="1:28" ht="13.5" customHeight="1">
      <c r="A13" s="180"/>
      <c r="B13" s="180"/>
      <c r="AA13" s="3" t="s">
        <v>11</v>
      </c>
    </row>
    <row r="14" spans="1:28" ht="13.5" customHeight="1">
      <c r="A14" s="181" t="str">
        <f>マクロ管理法によるPFC計算!A10</f>
        <v/>
      </c>
      <c r="B14" s="182"/>
      <c r="C14" s="171" t="str">
        <f>マクロ管理法によるPFC計算!$C$10</f>
        <v/>
      </c>
      <c r="D14" s="172"/>
      <c r="E14" s="185" t="str">
        <f>マクロ管理法によるPFC計算!$E$10</f>
        <v/>
      </c>
      <c r="F14" s="186"/>
      <c r="G14" s="171" t="str">
        <f>マクロ管理法によるPFC計算!$G$10</f>
        <v/>
      </c>
      <c r="H14" s="172"/>
      <c r="I14" s="189" t="str">
        <f>マクロ管理法によるPFC計算!$I$10</f>
        <v/>
      </c>
      <c r="J14" s="190"/>
      <c r="K14" s="171" t="str">
        <f>マクロ管理法によるPFC計算!$K$10</f>
        <v/>
      </c>
      <c r="L14" s="172"/>
      <c r="O14" t="s">
        <v>76</v>
      </c>
      <c r="AA14" s="3" t="s">
        <v>13</v>
      </c>
      <c r="AB14" s="3">
        <v>0.8</v>
      </c>
    </row>
    <row r="15" spans="1:28" ht="13.5" customHeight="1">
      <c r="A15" s="183"/>
      <c r="B15" s="184"/>
      <c r="C15" s="173"/>
      <c r="D15" s="174"/>
      <c r="E15" s="187"/>
      <c r="F15" s="188"/>
      <c r="G15" s="173"/>
      <c r="H15" s="174"/>
      <c r="I15" s="191"/>
      <c r="J15" s="192"/>
      <c r="K15" s="173"/>
      <c r="L15" s="174"/>
      <c r="O15" s="82" t="s">
        <v>71</v>
      </c>
      <c r="AA15" s="3" t="s">
        <v>14</v>
      </c>
      <c r="AB15" s="3">
        <v>1</v>
      </c>
    </row>
    <row r="16" spans="1:28" ht="13.5" customHeight="1">
      <c r="A16" s="210" t="str">
        <f>IF(C7="","","1日"&amp;ROUND(($C$7*30)/1000,1)&amp;"～"&amp;ROUND(($C$7*40)/1000,1)&amp;"Lの水分を小分けして摂取しましょう！　")</f>
        <v>1日0～0Lの水分を小分けして摂取しましょう！　</v>
      </c>
      <c r="B16" s="210"/>
      <c r="C16" s="210"/>
      <c r="D16" s="210"/>
      <c r="E16" s="210"/>
      <c r="F16" t="s">
        <v>53</v>
      </c>
      <c r="H16" s="71"/>
      <c r="L16" s="70"/>
      <c r="O16" t="s">
        <v>72</v>
      </c>
      <c r="AA16" s="60" t="s">
        <v>15</v>
      </c>
      <c r="AB16" s="60">
        <v>1.2</v>
      </c>
    </row>
    <row r="17" spans="1:26" ht="13.5" customHeight="1">
      <c r="C17" s="62"/>
      <c r="D17" s="5"/>
      <c r="E17" s="61"/>
      <c r="G17" s="61"/>
      <c r="H17" s="61"/>
      <c r="I17" s="61"/>
      <c r="K17" s="61"/>
      <c r="L17" s="61"/>
      <c r="M17" s="61"/>
      <c r="N17" s="61"/>
      <c r="O17" s="121" t="s">
        <v>92</v>
      </c>
      <c r="P17" s="61"/>
      <c r="Q17" s="61"/>
      <c r="R17" s="61"/>
      <c r="S17" s="116"/>
    </row>
    <row r="18" spans="1:26" s="54" customFormat="1" ht="13.5" customHeight="1"/>
    <row r="19" spans="1:26" ht="13.5" customHeight="1">
      <c r="A19" s="216" t="s">
        <v>106</v>
      </c>
      <c r="B19" s="216"/>
      <c r="C19" s="216"/>
      <c r="D19" s="216"/>
      <c r="E19" s="216"/>
      <c r="F19" s="216"/>
      <c r="G19" s="216"/>
      <c r="H19" s="216"/>
      <c r="N19" s="61"/>
    </row>
    <row r="20" spans="1:26" ht="13.5" customHeight="1">
      <c r="A20" s="217"/>
      <c r="B20" s="217"/>
      <c r="C20" s="217"/>
      <c r="D20" s="217"/>
      <c r="E20" s="217"/>
      <c r="F20" s="217"/>
      <c r="G20" s="217"/>
      <c r="H20" s="217"/>
    </row>
    <row r="21" spans="1:26" ht="13.5" customHeight="1">
      <c r="A21" s="181" t="str">
        <f>IF(C21=0,"たんぱく質(P)",ROUND(C21/SUM($C$21,$G$21,$K$21)*100,0))</f>
        <v>たんぱく質(P)</v>
      </c>
      <c r="B21" s="182"/>
      <c r="C21" s="171">
        <f>SUM(E29:E48,N29:N48,W29:W48)</f>
        <v>0</v>
      </c>
      <c r="D21" s="172"/>
      <c r="E21" s="185" t="str">
        <f>IF(G21=0,"脂質(F)",ROUND(G21/SUM($C$21,$G$21,$K$21)*100,0))</f>
        <v>脂質(F)</v>
      </c>
      <c r="F21" s="186"/>
      <c r="G21" s="171">
        <f>SUM(F29:F48,O29:O48,X29:X48)</f>
        <v>0</v>
      </c>
      <c r="H21" s="172"/>
      <c r="I21" s="189" t="str">
        <f>IF(K21=0,"糖質(C)",ROUND(K21/SUM($C$21,$G$21,$K$21)*100,0))</f>
        <v>糖質(C)</v>
      </c>
      <c r="J21" s="190"/>
      <c r="K21" s="171">
        <f>SUM(G29:G48,P29:P48,Y29:Y48)</f>
        <v>0</v>
      </c>
      <c r="L21" s="172"/>
      <c r="N21" s="163" t="s">
        <v>43</v>
      </c>
      <c r="O21" s="164"/>
      <c r="P21" s="167">
        <f>SUM(H27+Q27+Z27)</f>
        <v>0</v>
      </c>
      <c r="Q21" s="168"/>
    </row>
    <row r="22" spans="1:26" ht="13.5" customHeight="1">
      <c r="A22" s="183"/>
      <c r="B22" s="184"/>
      <c r="C22" s="173"/>
      <c r="D22" s="174"/>
      <c r="E22" s="187"/>
      <c r="F22" s="188"/>
      <c r="G22" s="173"/>
      <c r="H22" s="174"/>
      <c r="I22" s="191"/>
      <c r="J22" s="192"/>
      <c r="K22" s="173"/>
      <c r="L22" s="174"/>
      <c r="N22" s="165"/>
      <c r="O22" s="166"/>
      <c r="P22" s="169"/>
      <c r="Q22" s="170"/>
    </row>
    <row r="23" spans="1:26" s="14" customFormat="1" ht="13.5" customHeight="1">
      <c r="C23" s="117"/>
      <c r="D23" s="53"/>
      <c r="E23" s="118"/>
      <c r="F23" s="118"/>
      <c r="G23" s="118"/>
      <c r="H23" s="118"/>
      <c r="I23" s="118"/>
      <c r="J23" s="118"/>
      <c r="K23" s="119"/>
      <c r="L23" s="118"/>
    </row>
    <row r="24" spans="1:26" ht="13.5" customHeight="1">
      <c r="A24" s="63" t="s">
        <v>91</v>
      </c>
      <c r="B24" s="14"/>
      <c r="C24" s="115"/>
      <c r="D24" s="115"/>
      <c r="E24" s="115"/>
      <c r="F24" s="115"/>
      <c r="G24" s="14"/>
      <c r="H24" s="14"/>
      <c r="I24" s="14"/>
      <c r="J24" s="14"/>
      <c r="K24" s="14"/>
      <c r="L24" s="14"/>
      <c r="M24" s="14"/>
      <c r="N24" s="14"/>
      <c r="O24" s="14"/>
      <c r="P24" s="14"/>
      <c r="Q24" s="14"/>
      <c r="R24" s="14"/>
      <c r="S24" s="7" t="s">
        <v>34</v>
      </c>
      <c r="T24" s="14"/>
      <c r="U24" s="14"/>
      <c r="V24" s="14"/>
      <c r="W24" s="14"/>
      <c r="X24" s="14"/>
      <c r="Y24" s="14"/>
      <c r="Z24" s="14"/>
    </row>
    <row r="25" spans="1:26" ht="13.5" customHeight="1">
      <c r="N25" s="5"/>
      <c r="O25" s="5"/>
      <c r="S25" s="8" t="s">
        <v>26</v>
      </c>
    </row>
    <row r="26" spans="1:26" ht="13.5" customHeight="1">
      <c r="A26" s="158" t="s">
        <v>20</v>
      </c>
      <c r="E26" s="143" t="s">
        <v>42</v>
      </c>
      <c r="F26" s="144"/>
      <c r="G26" s="144"/>
      <c r="H26" s="145"/>
      <c r="J26" s="158" t="s">
        <v>32</v>
      </c>
      <c r="N26" s="143" t="s">
        <v>42</v>
      </c>
      <c r="O26" s="144"/>
      <c r="P26" s="144"/>
      <c r="Q26" s="145"/>
      <c r="S26" s="158" t="s">
        <v>33</v>
      </c>
      <c r="W26" s="143" t="s">
        <v>42</v>
      </c>
      <c r="X26" s="144"/>
      <c r="Y26" s="144"/>
      <c r="Z26" s="145"/>
    </row>
    <row r="27" spans="1:26" ht="13.5" customHeight="1">
      <c r="A27" s="162"/>
      <c r="E27" s="81" t="str">
        <f>IF(SUM(E29:G48)=0,"",ROUND(SUM(E29:E48),0)&amp;"g "&amp;"("&amp;ROUND(SUM(E29:E48)*100/(SUM(E29:E48)+SUM(F29:F48)+SUM(G29:G48)),0)&amp;"%)")</f>
        <v/>
      </c>
      <c r="F27" s="80" t="str">
        <f>IF(SUM(E29:G48)=0,"",ROUND(SUM(F29:F48),0)&amp;"g "&amp;"("&amp;ROUND(SUM(F29:F48)*100/(SUM(E29:E48)+SUM(F29:F48)+SUM(G29:G48)),0)&amp;"%)")</f>
        <v/>
      </c>
      <c r="G27" s="78" t="str">
        <f>IF(SUM(E29:G48)=0,"",ROUND(SUM(G29:G48),0)&amp;"g "&amp;"("&amp;ROUND(SUM(G29:G48)*100/(SUM(E29:E48)+SUM(F29:F48)+SUM(G29:G48)),0)&amp;"%)")</f>
        <v/>
      </c>
      <c r="H27" s="79">
        <f>SUM(H29:H48)</f>
        <v>0</v>
      </c>
      <c r="J27" s="162"/>
      <c r="N27" s="81" t="str">
        <f>IF(SUM(N29:P48)=0,"",ROUND(SUM(N29:N48),0)&amp;"g "&amp;"("&amp;ROUND(SUM(N29:N48)*100/(SUM(N29:N48)+SUM(O29:O48)+SUM(P29:P48)),0)&amp;"%)")</f>
        <v/>
      </c>
      <c r="O27" s="80" t="str">
        <f>IF(SUM(N29:P48)=0,"",ROUND(SUM(O29:O48),0)&amp;"g "&amp;"("&amp;ROUND(SUM(O29:O48)*100/(SUM(N29:N48)+SUM(O29:O48)+SUM(P29:P48)),0)&amp;"%)")</f>
        <v/>
      </c>
      <c r="P27" s="78" t="str">
        <f>IF(SUM(N29:P48)=0,"",ROUND(SUM(P29:P48),0)&amp;"g "&amp;"("&amp;ROUND(SUM(P29:P48)*100/(SUM(N29:N48)+SUM(O29:O48)+SUM(P29:P48)),0)&amp;"%)")</f>
        <v/>
      </c>
      <c r="Q27" s="79">
        <f>SUM(Q29:Q48)</f>
        <v>0</v>
      </c>
      <c r="S27" s="162"/>
      <c r="W27" s="81" t="str">
        <f>IF(SUM(W29:Y48)=0,"",ROUND(SUM(W29:W48),0)&amp;"g "&amp;"("&amp;ROUND(SUM(W29:W48)*100/(SUM(W29:W48)+SUM(X29:X48)+SUM(Y29:Y48)),0)&amp;"%)")</f>
        <v/>
      </c>
      <c r="X27" s="80" t="str">
        <f>IF(SUM(W29:Y48)=0,"",ROUND(SUM(X29:X48),0)&amp;"g "&amp;"("&amp;ROUND(SUM(X29:X48)*100/(SUM(W29:W48)+SUM(X29:X48)+SUM(Y29:Y48)),0)&amp;"%)")</f>
        <v/>
      </c>
      <c r="Y27" s="78" t="str">
        <f>IF(SUM(W29:Y48)=0,"",ROUND(SUM(Y29:Y48),0)&amp;"g "&amp;"("&amp;ROUND(SUM(Y29:Y48)*100/(SUM(W29:W48)+SUM(X29:X48)+SUM(Y29:Y48)),0)&amp;"%)")</f>
        <v/>
      </c>
      <c r="Z27" s="79">
        <f>SUM(Z29:Z48)</f>
        <v>0</v>
      </c>
    </row>
    <row r="28" spans="1:26" ht="13.5" customHeight="1">
      <c r="A28" s="156" t="s">
        <v>30</v>
      </c>
      <c r="B28" s="157"/>
      <c r="C28" s="2" t="s">
        <v>35</v>
      </c>
      <c r="D28" s="6" t="s">
        <v>24</v>
      </c>
      <c r="E28" s="83" t="s">
        <v>23</v>
      </c>
      <c r="F28" s="28" t="s">
        <v>21</v>
      </c>
      <c r="G28" s="84" t="s">
        <v>22</v>
      </c>
      <c r="H28" s="6" t="s">
        <v>25</v>
      </c>
      <c r="J28" s="156" t="s">
        <v>30</v>
      </c>
      <c r="K28" s="157"/>
      <c r="L28" s="2" t="s">
        <v>35</v>
      </c>
      <c r="M28" s="6" t="s">
        <v>24</v>
      </c>
      <c r="N28" s="83" t="s">
        <v>23</v>
      </c>
      <c r="O28" s="28" t="s">
        <v>21</v>
      </c>
      <c r="P28" s="84" t="s">
        <v>22</v>
      </c>
      <c r="Q28" s="6" t="s">
        <v>44</v>
      </c>
      <c r="S28" s="156" t="s">
        <v>30</v>
      </c>
      <c r="T28" s="157"/>
      <c r="U28" s="2" t="s">
        <v>35</v>
      </c>
      <c r="V28" s="6" t="s">
        <v>24</v>
      </c>
      <c r="W28" s="83" t="s">
        <v>23</v>
      </c>
      <c r="X28" s="28" t="s">
        <v>21</v>
      </c>
      <c r="Y28" s="84" t="s">
        <v>22</v>
      </c>
      <c r="Z28" s="6" t="s">
        <v>44</v>
      </c>
    </row>
    <row r="29" spans="1:26" ht="13.5" customHeight="1">
      <c r="A29" s="154"/>
      <c r="B29" s="155"/>
      <c r="C29" s="49"/>
      <c r="D29" s="23" t="str">
        <f>IF(A29="","",VLOOKUP(A29,食材リスト!$A$6:$H$505,3,FALSE))</f>
        <v/>
      </c>
      <c r="E29" s="17" t="str">
        <f>IF(COUNTA(A29:C29)&lt;&gt;2,"",ROUND(VLOOKUP(A29,食材リスト!$A$6:$H$505,4,FALSE)*C29/VLOOKUP(A29,食材リスト!$A$6:$H$505,2,FALSE),1))</f>
        <v/>
      </c>
      <c r="F29" s="29" t="str">
        <f>IF(COUNTA(A29:C29)&lt;&gt;2,"",ROUND(VLOOKUP(A29,食材リスト!$A$6:$H$505,5,FALSE)*C29/VLOOKUP(A29,食材リスト!$A$6:$H$505,2,FALSE),1))</f>
        <v/>
      </c>
      <c r="G29" s="18" t="str">
        <f>IF(COUNTA(A29:C29)&lt;&gt;2,"",ROUND(VLOOKUP(A29,食材リスト!$A$6:$H$505,6,FALSE)*C29/VLOOKUP(A29,食材リスト!$A$6:$H$505,2,FALSE),1))</f>
        <v/>
      </c>
      <c r="H29" s="24" t="str">
        <f>IF(COUNTA(A29:C29)&lt;&gt;2,"",ROUND(VLOOKUP(A29,食材リスト!$A$6:$H$505,7,FALSE)*C29/VLOOKUP(A29,食材リスト!$A$6:$H$505,2,FALSE),0))</f>
        <v/>
      </c>
      <c r="J29" s="154"/>
      <c r="K29" s="155"/>
      <c r="L29" s="49"/>
      <c r="M29" s="23" t="str">
        <f>IF(J29="","",VLOOKUP(J29,食材リスト!$A$6:$H$505,3,FALSE))</f>
        <v/>
      </c>
      <c r="N29" s="17" t="str">
        <f>IF(COUNTA(J29:L29)&lt;&gt;2,"",ROUND(VLOOKUP(J29,食材リスト!$A$6:$H$505,4,FALSE)*L29/VLOOKUP(J29,食材リスト!$A$6:$H$505,2,FALSE),1))</f>
        <v/>
      </c>
      <c r="O29" s="29" t="str">
        <f>IF(COUNTA(J29:L29)&lt;&gt;2,"",ROUND(VLOOKUP(J29,食材リスト!$A$6:$H$505,5,FALSE)*L29/VLOOKUP(J29,食材リスト!$A$6:$H$505,2,FALSE),1))</f>
        <v/>
      </c>
      <c r="P29" s="18" t="str">
        <f>IF(COUNTA(J29:L29)&lt;&gt;2,"",ROUND(VLOOKUP(J29,食材リスト!$A$6:$H$505,6,FALSE)*L29/VLOOKUP(J29,食材リスト!$A$6:$H$505,2,FALSE),1))</f>
        <v/>
      </c>
      <c r="Q29" s="24" t="str">
        <f>IF(COUNTA(J29:L29)&lt;&gt;2,"",ROUND(VLOOKUP(J29,食材リスト!$A$6:$H$505,7,FALSE)*L29/VLOOKUP(J29,食材リスト!$A$6:$H$505,2,FALSE),0))</f>
        <v/>
      </c>
      <c r="S29" s="160"/>
      <c r="T29" s="161"/>
      <c r="U29" s="49"/>
      <c r="V29" s="23" t="str">
        <f>IF(S29="","",VLOOKUP(S29,食材リスト!$A$6:$H$505,3,FALSE))</f>
        <v/>
      </c>
      <c r="W29" s="17" t="str">
        <f>IF(COUNTA(S29:U29)&lt;&gt;2,"",ROUND(VLOOKUP(S29,食材リスト!$A$6:$H$505,4,FALSE)*U29/VLOOKUP(S29,食材リスト!$A$6:$H$505,2,FALSE),1))</f>
        <v/>
      </c>
      <c r="X29" s="29" t="str">
        <f>IF(COUNTA(S29:U29)&lt;&gt;2,"",ROUND(VLOOKUP(S29,食材リスト!$A$6:$H$505,5,FALSE)*U29/VLOOKUP(S29,食材リスト!$A$6:$H$505,2,FALSE),1))</f>
        <v/>
      </c>
      <c r="Y29" s="18" t="str">
        <f>IF(COUNTA(S29:U29)&lt;&gt;2,"",ROUND(VLOOKUP(S29,食材リスト!$A$6:$H$505,6,FALSE)*U29/VLOOKUP(S29,食材リスト!$A$6:$H$505,2,FALSE),1))</f>
        <v/>
      </c>
      <c r="Z29" s="24" t="str">
        <f>IF(COUNTA(S29:U29)&lt;&gt;2,"",ROUND(VLOOKUP(S29,食材リスト!$A$6:$H$505,7,FALSE)*U29/VLOOKUP(S29,食材リスト!$A$6:$H$505,2,FALSE),0))</f>
        <v/>
      </c>
    </row>
    <row r="30" spans="1:26" ht="13.5" customHeight="1">
      <c r="A30" s="154"/>
      <c r="B30" s="155"/>
      <c r="C30" s="34"/>
      <c r="D30" s="12" t="str">
        <f>IF(A30="","",VLOOKUP(A30,食材リスト!$A$6:$H$505,3,FALSE))</f>
        <v/>
      </c>
      <c r="E30" s="19" t="str">
        <f>IF(COUNTA(A30:C30)&lt;&gt;2,"",ROUND(VLOOKUP(A30,食材リスト!$A$6:$H$505,4,FALSE)*C30/VLOOKUP(A30,食材リスト!$A$6:$H$505,2,FALSE),1))</f>
        <v/>
      </c>
      <c r="F30" s="30" t="str">
        <f>IF(COUNTA(A30:C30)&lt;&gt;2,"",ROUND(VLOOKUP(A30,食材リスト!$A$6:$H$505,5,FALSE)*C30/VLOOKUP(A30,食材リスト!$A$6:$H$505,2,FALSE),1))</f>
        <v/>
      </c>
      <c r="G30" s="20" t="str">
        <f>IF(COUNTA(A30:C30)&lt;&gt;2,"",ROUND(VLOOKUP(A30,食材リスト!$A$6:$H$505,6,FALSE)*C30/VLOOKUP(A30,食材リスト!$A$6:$H$505,2,FALSE),1))</f>
        <v/>
      </c>
      <c r="H30" s="25" t="str">
        <f>IF(COUNTA(A30:C30)&lt;&gt;2,"",ROUND(VLOOKUP(A30,食材リスト!$A$6:$H$505,7,FALSE)*C30/VLOOKUP(A30,食材リスト!$A$6:$H$505,2,FALSE),0))</f>
        <v/>
      </c>
      <c r="J30" s="154"/>
      <c r="K30" s="155"/>
      <c r="L30" s="34"/>
      <c r="M30" s="12" t="str">
        <f>IF(J30="","",VLOOKUP(J30,食材リスト!$A$6:$H$505,3,FALSE))</f>
        <v/>
      </c>
      <c r="N30" s="19" t="str">
        <f>IF(COUNTA(J30:L30)&lt;&gt;2,"",ROUND(VLOOKUP(J30,食材リスト!$A$6:$H$505,4,FALSE)*L30/VLOOKUP(J30,食材リスト!$A$6:$H$505,2,FALSE),1))</f>
        <v/>
      </c>
      <c r="O30" s="30" t="str">
        <f>IF(COUNTA(J30:L30)&lt;&gt;2,"",ROUND(VLOOKUP(J30,食材リスト!$A$6:$H$505,5,FALSE)*L30/VLOOKUP(J30,食材リスト!$A$6:$H$505,2,FALSE),1))</f>
        <v/>
      </c>
      <c r="P30" s="20" t="str">
        <f>IF(COUNTA(J30:L30)&lt;&gt;2,"",ROUND(VLOOKUP(J30,食材リスト!$A$6:$H$505,6,FALSE)*L30/VLOOKUP(J30,食材リスト!$A$6:$H$505,2,FALSE),1))</f>
        <v/>
      </c>
      <c r="Q30" s="25" t="str">
        <f>IF(COUNTA(J30:L30)&lt;&gt;2,"",ROUND(VLOOKUP(J30,食材リスト!$A$6:$H$505,7,FALSE)*L30/VLOOKUP(J30,食材リスト!$A$6:$H$505,2,FALSE),0))</f>
        <v/>
      </c>
      <c r="S30" s="154"/>
      <c r="T30" s="155"/>
      <c r="U30" s="34"/>
      <c r="V30" s="12" t="str">
        <f>IF(S30="","",VLOOKUP(S30,食材リスト!$A$6:$H$505,3,FALSE))</f>
        <v/>
      </c>
      <c r="W30" s="19" t="str">
        <f>IF(COUNTA(S30:U30)&lt;&gt;2,"",ROUND(VLOOKUP(S30,食材リスト!$A$6:$H$505,4,FALSE)*U30/VLOOKUP(S30,食材リスト!$A$6:$H$505,2,FALSE),1))</f>
        <v/>
      </c>
      <c r="X30" s="30" t="str">
        <f>IF(COUNTA(S30:U30)&lt;&gt;2,"",ROUND(VLOOKUP(S30,食材リスト!$A$6:$H$505,5,FALSE)*U30/VLOOKUP(S30,食材リスト!$A$6:$H$505,2,FALSE),1))</f>
        <v/>
      </c>
      <c r="Y30" s="20" t="str">
        <f>IF(COUNTA(S30:U30)&lt;&gt;2,"",ROUND(VLOOKUP(S30,食材リスト!$A$6:$H$505,6,FALSE)*U30/VLOOKUP(S30,食材リスト!$A$6:$H$505,2,FALSE),1))</f>
        <v/>
      </c>
      <c r="Z30" s="25" t="str">
        <f>IF(COUNTA(S30:U30)&lt;&gt;2,"",ROUND(VLOOKUP(S30,食材リスト!$A$6:$H$505,7,FALSE)*U30/VLOOKUP(S30,食材リスト!$A$6:$H$505,2,FALSE),0))</f>
        <v/>
      </c>
    </row>
    <row r="31" spans="1:26" ht="13.5" customHeight="1">
      <c r="A31" s="154"/>
      <c r="B31" s="155"/>
      <c r="C31" s="34"/>
      <c r="D31" s="12" t="str">
        <f>IF(A31="","",VLOOKUP(A31,食材リスト!$A$6:$H$505,3,FALSE))</f>
        <v/>
      </c>
      <c r="E31" s="19" t="str">
        <f>IF(COUNTA(A31:C31)&lt;&gt;2,"",ROUND(VLOOKUP(A31,食材リスト!$A$6:$H$505,4,FALSE)*C31/VLOOKUP(A31,食材リスト!$A$6:$H$505,2,FALSE),1))</f>
        <v/>
      </c>
      <c r="F31" s="30" t="str">
        <f>IF(COUNTA(A31:C31)&lt;&gt;2,"",ROUND(VLOOKUP(A31,食材リスト!$A$6:$H$505,5,FALSE)*C31/VLOOKUP(A31,食材リスト!$A$6:$H$505,2,FALSE),1))</f>
        <v/>
      </c>
      <c r="G31" s="20" t="str">
        <f>IF(COUNTA(A31:C31)&lt;&gt;2,"",ROUND(VLOOKUP(A31,食材リスト!$A$6:$H$505,6,FALSE)*C31/VLOOKUP(A31,食材リスト!$A$6:$H$505,2,FALSE),1))</f>
        <v/>
      </c>
      <c r="H31" s="25" t="str">
        <f>IF(COUNTA(A31:C31)&lt;&gt;2,"",ROUND(VLOOKUP(A31,食材リスト!$A$6:$H$505,7,FALSE)*C31/VLOOKUP(A31,食材リスト!$A$6:$H$505,2,FALSE),0))</f>
        <v/>
      </c>
      <c r="J31" s="154"/>
      <c r="K31" s="155"/>
      <c r="L31" s="34"/>
      <c r="M31" s="12" t="str">
        <f>IF(J31="","",VLOOKUP(J31,食材リスト!$A$6:$H$505,3,FALSE))</f>
        <v/>
      </c>
      <c r="N31" s="19" t="str">
        <f>IF(COUNTA(J31:L31)&lt;&gt;2,"",ROUND(VLOOKUP(J31,食材リスト!$A$6:$H$505,4,FALSE)*L31/VLOOKUP(J31,食材リスト!$A$6:$H$505,2,FALSE),1))</f>
        <v/>
      </c>
      <c r="O31" s="30" t="str">
        <f>IF(COUNTA(J31:L31)&lt;&gt;2,"",ROUND(VLOOKUP(J31,食材リスト!$A$6:$H$505,5,FALSE)*L31/VLOOKUP(J31,食材リスト!$A$6:$H$505,2,FALSE),1))</f>
        <v/>
      </c>
      <c r="P31" s="20" t="str">
        <f>IF(COUNTA(J31:L31)&lt;&gt;2,"",ROUND(VLOOKUP(J31,食材リスト!$A$6:$H$505,6,FALSE)*L31/VLOOKUP(J31,食材リスト!$A$6:$H$505,2,FALSE),1))</f>
        <v/>
      </c>
      <c r="Q31" s="25" t="str">
        <f>IF(COUNTA(J31:L31)&lt;&gt;2,"",ROUND(VLOOKUP(J31,食材リスト!$A$6:$H$505,7,FALSE)*L31/VLOOKUP(J31,食材リスト!$A$6:$H$505,2,FALSE),0))</f>
        <v/>
      </c>
      <c r="S31" s="154"/>
      <c r="T31" s="155"/>
      <c r="U31" s="34"/>
      <c r="V31" s="12" t="str">
        <f>IF(S31="","",VLOOKUP(S31,食材リスト!$A$6:$H$505,3,FALSE))</f>
        <v/>
      </c>
      <c r="W31" s="19" t="str">
        <f>IF(COUNTA(S31:U31)&lt;&gt;2,"",ROUND(VLOOKUP(S31,食材リスト!$A$6:$H$505,4,FALSE)*U31/VLOOKUP(S31,食材リスト!$A$6:$H$505,2,FALSE),1))</f>
        <v/>
      </c>
      <c r="X31" s="30" t="str">
        <f>IF(COUNTA(S31:U31)&lt;&gt;2,"",ROUND(VLOOKUP(S31,食材リスト!$A$6:$H$505,5,FALSE)*U31/VLOOKUP(S31,食材リスト!$A$6:$H$505,2,FALSE),1))</f>
        <v/>
      </c>
      <c r="Y31" s="20" t="str">
        <f>IF(COUNTA(S31:U31)&lt;&gt;2,"",ROUND(VLOOKUP(S31,食材リスト!$A$6:$H$505,6,FALSE)*U31/VLOOKUP(S31,食材リスト!$A$6:$H$505,2,FALSE),1))</f>
        <v/>
      </c>
      <c r="Z31" s="25" t="str">
        <f>IF(COUNTA(S31:U31)&lt;&gt;2,"",ROUND(VLOOKUP(S31,食材リスト!$A$6:$H$505,7,FALSE)*U31/VLOOKUP(S31,食材リスト!$A$6:$H$505,2,FALSE),0))</f>
        <v/>
      </c>
    </row>
    <row r="32" spans="1:26" ht="13.5" customHeight="1">
      <c r="A32" s="154"/>
      <c r="B32" s="155"/>
      <c r="C32" s="34"/>
      <c r="D32" s="12" t="str">
        <f>IF(A32="","",VLOOKUP(A32,食材リスト!$A$6:$H$505,3,FALSE))</f>
        <v/>
      </c>
      <c r="E32" s="19" t="str">
        <f>IF(COUNTA(A32:C32)&lt;&gt;2,"",ROUND(VLOOKUP(A32,食材リスト!$A$6:$H$505,4,FALSE)*C32/VLOOKUP(A32,食材リスト!$A$6:$H$505,2,FALSE),1))</f>
        <v/>
      </c>
      <c r="F32" s="30" t="str">
        <f>IF(COUNTA(A32:C32)&lt;&gt;2,"",ROUND(VLOOKUP(A32,食材リスト!$A$6:$H$505,5,FALSE)*C32/VLOOKUP(A32,食材リスト!$A$6:$H$505,2,FALSE),1))</f>
        <v/>
      </c>
      <c r="G32" s="20" t="str">
        <f>IF(COUNTA(A32:C32)&lt;&gt;2,"",ROUND(VLOOKUP(A32,食材リスト!$A$6:$H$505,6,FALSE)*C32/VLOOKUP(A32,食材リスト!$A$6:$H$505,2,FALSE),1))</f>
        <v/>
      </c>
      <c r="H32" s="25" t="str">
        <f>IF(COUNTA(A32:C32)&lt;&gt;2,"",ROUND(VLOOKUP(A32,食材リスト!$A$6:$H$505,7,FALSE)*C32/VLOOKUP(A32,食材リスト!$A$6:$H$505,2,FALSE),0))</f>
        <v/>
      </c>
      <c r="J32" s="154"/>
      <c r="K32" s="155"/>
      <c r="L32" s="34"/>
      <c r="M32" s="12" t="str">
        <f>IF(J32="","",VLOOKUP(J32,食材リスト!$A$6:$H$505,3,FALSE))</f>
        <v/>
      </c>
      <c r="N32" s="19" t="str">
        <f>IF(COUNTA(J32:L32)&lt;&gt;2,"",ROUND(VLOOKUP(J32,食材リスト!$A$6:$H$505,4,FALSE)*L32/VLOOKUP(J32,食材リスト!$A$6:$H$505,2,FALSE),1))</f>
        <v/>
      </c>
      <c r="O32" s="30" t="str">
        <f>IF(COUNTA(J32:L32)&lt;&gt;2,"",ROUND(VLOOKUP(J32,食材リスト!$A$6:$H$505,5,FALSE)*L32/VLOOKUP(J32,食材リスト!$A$6:$H$505,2,FALSE),1))</f>
        <v/>
      </c>
      <c r="P32" s="20" t="str">
        <f>IF(COUNTA(J32:L32)&lt;&gt;2,"",ROUND(VLOOKUP(J32,食材リスト!$A$6:$H$505,6,FALSE)*L32/VLOOKUP(J32,食材リスト!$A$6:$H$505,2,FALSE),1))</f>
        <v/>
      </c>
      <c r="Q32" s="25" t="str">
        <f>IF(COUNTA(J32:L32)&lt;&gt;2,"",ROUND(VLOOKUP(J32,食材リスト!$A$6:$H$505,7,FALSE)*L32/VLOOKUP(J32,食材リスト!$A$6:$H$505,2,FALSE),0))</f>
        <v/>
      </c>
      <c r="S32" s="154"/>
      <c r="T32" s="155"/>
      <c r="U32" s="34"/>
      <c r="V32" s="12" t="str">
        <f>IF(S32="","",VLOOKUP(S32,食材リスト!$A$6:$H$505,3,FALSE))</f>
        <v/>
      </c>
      <c r="W32" s="19" t="str">
        <f>IF(COUNTA(S32:U32)&lt;&gt;2,"",ROUND(VLOOKUP(S32,食材リスト!$A$6:$H$505,4,FALSE)*U32/VLOOKUP(S32,食材リスト!$A$6:$H$505,2,FALSE),1))</f>
        <v/>
      </c>
      <c r="X32" s="30" t="str">
        <f>IF(COUNTA(S32:U32)&lt;&gt;2,"",ROUND(VLOOKUP(S32,食材リスト!$A$6:$H$505,5,FALSE)*U32/VLOOKUP(S32,食材リスト!$A$6:$H$505,2,FALSE),1))</f>
        <v/>
      </c>
      <c r="Y32" s="20" t="str">
        <f>IF(COUNTA(S32:U32)&lt;&gt;2,"",ROUND(VLOOKUP(S32,食材リスト!$A$6:$H$505,6,FALSE)*U32/VLOOKUP(S32,食材リスト!$A$6:$H$505,2,FALSE),1))</f>
        <v/>
      </c>
      <c r="Z32" s="25" t="str">
        <f>IF(COUNTA(S32:U32)&lt;&gt;2,"",ROUND(VLOOKUP(S32,食材リスト!$A$6:$H$505,7,FALSE)*U32/VLOOKUP(S32,食材リスト!$A$6:$H$505,2,FALSE),0))</f>
        <v/>
      </c>
    </row>
    <row r="33" spans="1:26" ht="13.5" customHeight="1">
      <c r="A33" s="154"/>
      <c r="B33" s="155"/>
      <c r="C33" s="34"/>
      <c r="D33" s="12" t="str">
        <f>IF(A33="","",VLOOKUP(A33,食材リスト!$A$6:$H$505,3,FALSE))</f>
        <v/>
      </c>
      <c r="E33" s="19" t="str">
        <f>IF(COUNTA(A33:C33)&lt;&gt;2,"",ROUND(VLOOKUP(A33,食材リスト!$A$6:$H$505,4,FALSE)*C33/VLOOKUP(A33,食材リスト!$A$6:$H$505,2,FALSE),1))</f>
        <v/>
      </c>
      <c r="F33" s="30" t="str">
        <f>IF(COUNTA(A33:C33)&lt;&gt;2,"",ROUND(VLOOKUP(A33,食材リスト!$A$6:$H$505,5,FALSE)*C33/VLOOKUP(A33,食材リスト!$A$6:$H$505,2,FALSE),1))</f>
        <v/>
      </c>
      <c r="G33" s="20" t="str">
        <f>IF(COUNTA(A33:C33)&lt;&gt;2,"",ROUND(VLOOKUP(A33,食材リスト!$A$6:$H$505,6,FALSE)*C33/VLOOKUP(A33,食材リスト!$A$6:$H$505,2,FALSE),1))</f>
        <v/>
      </c>
      <c r="H33" s="25" t="str">
        <f>IF(COUNTA(A33:C33)&lt;&gt;2,"",ROUND(VLOOKUP(A33,食材リスト!$A$6:$H$505,7,FALSE)*C33/VLOOKUP(A33,食材リスト!$A$6:$H$505,2,FALSE),0))</f>
        <v/>
      </c>
      <c r="J33" s="154"/>
      <c r="K33" s="155"/>
      <c r="L33" s="34"/>
      <c r="M33" s="12" t="str">
        <f>IF(J33="","",VLOOKUP(J33,食材リスト!$A$6:$H$505,3,FALSE))</f>
        <v/>
      </c>
      <c r="N33" s="19" t="str">
        <f>IF(COUNTA(J33:L33)&lt;&gt;2,"",ROUND(VLOOKUP(J33,食材リスト!$A$6:$H$505,4,FALSE)*L33/VLOOKUP(J33,食材リスト!$A$6:$H$505,2,FALSE),1))</f>
        <v/>
      </c>
      <c r="O33" s="30" t="str">
        <f>IF(COUNTA(J33:L33)&lt;&gt;2,"",ROUND(VLOOKUP(J33,食材リスト!$A$6:$H$505,5,FALSE)*L33/VLOOKUP(J33,食材リスト!$A$6:$H$505,2,FALSE),1))</f>
        <v/>
      </c>
      <c r="P33" s="20" t="str">
        <f>IF(COUNTA(J33:L33)&lt;&gt;2,"",ROUND(VLOOKUP(J33,食材リスト!$A$6:$H$505,6,FALSE)*L33/VLOOKUP(J33,食材リスト!$A$6:$H$505,2,FALSE),1))</f>
        <v/>
      </c>
      <c r="Q33" s="25" t="str">
        <f>IF(COUNTA(J33:L33)&lt;&gt;2,"",ROUND(VLOOKUP(J33,食材リスト!$A$6:$H$505,7,FALSE)*L33/VLOOKUP(J33,食材リスト!$A$6:$H$505,2,FALSE),0))</f>
        <v/>
      </c>
      <c r="S33" s="154"/>
      <c r="T33" s="155"/>
      <c r="U33" s="34"/>
      <c r="V33" s="12" t="str">
        <f>IF(S33="","",VLOOKUP(S33,食材リスト!$A$6:$H$505,3,FALSE))</f>
        <v/>
      </c>
      <c r="W33" s="19" t="str">
        <f>IF(COUNTA(S33:U33)&lt;&gt;2,"",ROUND(VLOOKUP(S33,食材リスト!$A$6:$H$505,4,FALSE)*U33/VLOOKUP(S33,食材リスト!$A$6:$H$505,2,FALSE),1))</f>
        <v/>
      </c>
      <c r="X33" s="30" t="str">
        <f>IF(COUNTA(S33:U33)&lt;&gt;2,"",ROUND(VLOOKUP(S33,食材リスト!$A$6:$H$505,5,FALSE)*U33/VLOOKUP(S33,食材リスト!$A$6:$H$505,2,FALSE),1))</f>
        <v/>
      </c>
      <c r="Y33" s="20" t="str">
        <f>IF(COUNTA(S33:U33)&lt;&gt;2,"",ROUND(VLOOKUP(S33,食材リスト!$A$6:$H$505,6,FALSE)*U33/VLOOKUP(S33,食材リスト!$A$6:$H$505,2,FALSE),1))</f>
        <v/>
      </c>
      <c r="Z33" s="25" t="str">
        <f>IF(COUNTA(S33:U33)&lt;&gt;2,"",ROUND(VLOOKUP(S33,食材リスト!$A$6:$H$505,7,FALSE)*U33/VLOOKUP(S33,食材リスト!$A$6:$H$505,2,FALSE),0))</f>
        <v/>
      </c>
    </row>
    <row r="34" spans="1:26" ht="13.5" customHeight="1">
      <c r="A34" s="154"/>
      <c r="B34" s="155"/>
      <c r="C34" s="34"/>
      <c r="D34" s="12" t="str">
        <f>IF(A34="","",VLOOKUP(A34,食材リスト!$A$6:$H$505,3,FALSE))</f>
        <v/>
      </c>
      <c r="E34" s="19" t="str">
        <f>IF(COUNTA(A34:C34)&lt;&gt;2,"",ROUND(VLOOKUP(A34,食材リスト!$A$6:$H$505,4,FALSE)*C34/VLOOKUP(A34,食材リスト!$A$6:$H$505,2,FALSE),1))</f>
        <v/>
      </c>
      <c r="F34" s="30" t="str">
        <f>IF(COUNTA(A34:C34)&lt;&gt;2,"",ROUND(VLOOKUP(A34,食材リスト!$A$6:$H$505,5,FALSE)*C34/VLOOKUP(A34,食材リスト!$A$6:$H$505,2,FALSE),1))</f>
        <v/>
      </c>
      <c r="G34" s="20" t="str">
        <f>IF(COUNTA(A34:C34)&lt;&gt;2,"",ROUND(VLOOKUP(A34,食材リスト!$A$6:$H$505,6,FALSE)*C34/VLOOKUP(A34,食材リスト!$A$6:$H$505,2,FALSE),1))</f>
        <v/>
      </c>
      <c r="H34" s="25" t="str">
        <f>IF(COUNTA(A34:C34)&lt;&gt;2,"",ROUND(VLOOKUP(A34,食材リスト!$A$6:$H$505,7,FALSE)*C34/VLOOKUP(A34,食材リスト!$A$6:$H$505,2,FALSE),0))</f>
        <v/>
      </c>
      <c r="J34" s="154"/>
      <c r="K34" s="155"/>
      <c r="L34" s="34"/>
      <c r="M34" s="12" t="str">
        <f>IF(J34="","",VLOOKUP(J34,食材リスト!$A$6:$H$505,3,FALSE))</f>
        <v/>
      </c>
      <c r="N34" s="19" t="str">
        <f>IF(COUNTA(J34:L34)&lt;&gt;2,"",ROUND(VLOOKUP(J34,食材リスト!$A$6:$H$505,4,FALSE)*L34/VLOOKUP(J34,食材リスト!$A$6:$H$505,2,FALSE),1))</f>
        <v/>
      </c>
      <c r="O34" s="30" t="str">
        <f>IF(COUNTA(J34:L34)&lt;&gt;2,"",ROUND(VLOOKUP(J34,食材リスト!$A$6:$H$505,5,FALSE)*L34/VLOOKUP(J34,食材リスト!$A$6:$H$505,2,FALSE),1))</f>
        <v/>
      </c>
      <c r="P34" s="20" t="str">
        <f>IF(COUNTA(J34:L34)&lt;&gt;2,"",ROUND(VLOOKUP(J34,食材リスト!$A$6:$H$505,6,FALSE)*L34/VLOOKUP(J34,食材リスト!$A$6:$H$505,2,FALSE),1))</f>
        <v/>
      </c>
      <c r="Q34" s="25" t="str">
        <f>IF(COUNTA(J34:L34)&lt;&gt;2,"",ROUND(VLOOKUP(J34,食材リスト!$A$6:$H$505,7,FALSE)*L34/VLOOKUP(J34,食材リスト!$A$6:$H$505,2,FALSE),0))</f>
        <v/>
      </c>
      <c r="S34" s="154"/>
      <c r="T34" s="155"/>
      <c r="U34" s="34"/>
      <c r="V34" s="12" t="str">
        <f>IF(S34="","",VLOOKUP(S34,食材リスト!$A$6:$H$505,3,FALSE))</f>
        <v/>
      </c>
      <c r="W34" s="19" t="str">
        <f>IF(COUNTA(S34:U34)&lt;&gt;2,"",ROUND(VLOOKUP(S34,食材リスト!$A$6:$H$505,4,FALSE)*U34/VLOOKUP(S34,食材リスト!$A$6:$H$505,2,FALSE),1))</f>
        <v/>
      </c>
      <c r="X34" s="30" t="str">
        <f>IF(COUNTA(S34:U34)&lt;&gt;2,"",ROUND(VLOOKUP(S34,食材リスト!$A$6:$H$505,5,FALSE)*U34/VLOOKUP(S34,食材リスト!$A$6:$H$505,2,FALSE),1))</f>
        <v/>
      </c>
      <c r="Y34" s="20" t="str">
        <f>IF(COUNTA(S34:U34)&lt;&gt;2,"",ROUND(VLOOKUP(S34,食材リスト!$A$6:$H$505,6,FALSE)*U34/VLOOKUP(S34,食材リスト!$A$6:$H$505,2,FALSE),1))</f>
        <v/>
      </c>
      <c r="Z34" s="25" t="str">
        <f>IF(COUNTA(S34:U34)&lt;&gt;2,"",ROUND(VLOOKUP(S34,食材リスト!$A$6:$H$505,7,FALSE)*U34/VLOOKUP(S34,食材リスト!$A$6:$H$505,2,FALSE),0))</f>
        <v/>
      </c>
    </row>
    <row r="35" spans="1:26" ht="13.5" customHeight="1">
      <c r="A35" s="154"/>
      <c r="B35" s="155"/>
      <c r="C35" s="34"/>
      <c r="D35" s="12" t="str">
        <f>IF(A35="","",VLOOKUP(A35,食材リスト!$A$6:$H$505,3,FALSE))</f>
        <v/>
      </c>
      <c r="E35" s="19" t="str">
        <f>IF(COUNTA(A35:C35)&lt;&gt;2,"",ROUND(VLOOKUP(A35,食材リスト!$A$6:$H$505,4,FALSE)*C35/VLOOKUP(A35,食材リスト!$A$6:$H$505,2,FALSE),1))</f>
        <v/>
      </c>
      <c r="F35" s="30" t="str">
        <f>IF(COUNTA(A35:C35)&lt;&gt;2,"",ROUND(VLOOKUP(A35,食材リスト!$A$6:$H$505,5,FALSE)*C35/VLOOKUP(A35,食材リスト!$A$6:$H$505,2,FALSE),1))</f>
        <v/>
      </c>
      <c r="G35" s="20" t="str">
        <f>IF(COUNTA(A35:C35)&lt;&gt;2,"",ROUND(VLOOKUP(A35,食材リスト!$A$6:$H$505,6,FALSE)*C35/VLOOKUP(A35,食材リスト!$A$6:$H$505,2,FALSE),1))</f>
        <v/>
      </c>
      <c r="H35" s="25" t="str">
        <f>IF(COUNTA(A35:C35)&lt;&gt;2,"",ROUND(VLOOKUP(A35,食材リスト!$A$6:$H$505,7,FALSE)*C35/VLOOKUP(A35,食材リスト!$A$6:$H$505,2,FALSE),0))</f>
        <v/>
      </c>
      <c r="J35" s="154"/>
      <c r="K35" s="155"/>
      <c r="L35" s="34"/>
      <c r="M35" s="12" t="str">
        <f>IF(J35="","",VLOOKUP(J35,食材リスト!$A$6:$H$505,3,FALSE))</f>
        <v/>
      </c>
      <c r="N35" s="19" t="str">
        <f>IF(COUNTA(J35:L35)&lt;&gt;2,"",ROUND(VLOOKUP(J35,食材リスト!$A$6:$H$505,4,FALSE)*L35/VLOOKUP(J35,食材リスト!$A$6:$H$505,2,FALSE),1))</f>
        <v/>
      </c>
      <c r="O35" s="30" t="str">
        <f>IF(COUNTA(J35:L35)&lt;&gt;2,"",ROUND(VLOOKUP(J35,食材リスト!$A$6:$H$505,5,FALSE)*L35/VLOOKUP(J35,食材リスト!$A$6:$H$505,2,FALSE),1))</f>
        <v/>
      </c>
      <c r="P35" s="20" t="str">
        <f>IF(COUNTA(J35:L35)&lt;&gt;2,"",ROUND(VLOOKUP(J35,食材リスト!$A$6:$H$505,6,FALSE)*L35/VLOOKUP(J35,食材リスト!$A$6:$H$505,2,FALSE),1))</f>
        <v/>
      </c>
      <c r="Q35" s="25" t="str">
        <f>IF(COUNTA(J35:L35)&lt;&gt;2,"",ROUND(VLOOKUP(J35,食材リスト!$A$6:$H$505,7,FALSE)*L35/VLOOKUP(J35,食材リスト!$A$6:$H$505,2,FALSE),0))</f>
        <v/>
      </c>
      <c r="S35" s="154"/>
      <c r="T35" s="155"/>
      <c r="U35" s="34"/>
      <c r="V35" s="12" t="str">
        <f>IF(S35="","",VLOOKUP(S35,食材リスト!$A$6:$H$505,3,FALSE))</f>
        <v/>
      </c>
      <c r="W35" s="19" t="str">
        <f>IF(COUNTA(S35:U35)&lt;&gt;2,"",ROUND(VLOOKUP(S35,食材リスト!$A$6:$H$505,4,FALSE)*U35/VLOOKUP(S35,食材リスト!$A$6:$H$505,2,FALSE),1))</f>
        <v/>
      </c>
      <c r="X35" s="30" t="str">
        <f>IF(COUNTA(S35:U35)&lt;&gt;2,"",ROUND(VLOOKUP(S35,食材リスト!$A$6:$H$505,5,FALSE)*U35/VLOOKUP(S35,食材リスト!$A$6:$H$505,2,FALSE),1))</f>
        <v/>
      </c>
      <c r="Y35" s="20" t="str">
        <f>IF(COUNTA(S35:U35)&lt;&gt;2,"",ROUND(VLOOKUP(S35,食材リスト!$A$6:$H$505,6,FALSE)*U35/VLOOKUP(S35,食材リスト!$A$6:$H$505,2,FALSE),1))</f>
        <v/>
      </c>
      <c r="Z35" s="25" t="str">
        <f>IF(COUNTA(S35:U35)&lt;&gt;2,"",ROUND(VLOOKUP(S35,食材リスト!$A$6:$H$505,7,FALSE)*U35/VLOOKUP(S35,食材リスト!$A$6:$H$505,2,FALSE),0))</f>
        <v/>
      </c>
    </row>
    <row r="36" spans="1:26" ht="13.5" customHeight="1">
      <c r="A36" s="154"/>
      <c r="B36" s="155"/>
      <c r="C36" s="34"/>
      <c r="D36" s="12" t="str">
        <f>IF(A36="","",VLOOKUP(A36,食材リスト!$A$6:$H$505,3,FALSE))</f>
        <v/>
      </c>
      <c r="E36" s="19" t="str">
        <f>IF(COUNTA(A36:C36)&lt;&gt;2,"",ROUND(VLOOKUP(A36,食材リスト!$A$6:$H$505,4,FALSE)*C36/VLOOKUP(A36,食材リスト!$A$6:$H$505,2,FALSE),1))</f>
        <v/>
      </c>
      <c r="F36" s="30" t="str">
        <f>IF(COUNTA(A36:C36)&lt;&gt;2,"",ROUND(VLOOKUP(A36,食材リスト!$A$6:$H$505,5,FALSE)*C36/VLOOKUP(A36,食材リスト!$A$6:$H$505,2,FALSE),1))</f>
        <v/>
      </c>
      <c r="G36" s="20" t="str">
        <f>IF(COUNTA(A36:C36)&lt;&gt;2,"",ROUND(VLOOKUP(A36,食材リスト!$A$6:$H$505,6,FALSE)*C36/VLOOKUP(A36,食材リスト!$A$6:$H$505,2,FALSE),1))</f>
        <v/>
      </c>
      <c r="H36" s="25" t="str">
        <f>IF(COUNTA(A36:C36)&lt;&gt;2,"",ROUND(VLOOKUP(A36,食材リスト!$A$6:$H$505,7,FALSE)*C36/VLOOKUP(A36,食材リスト!$A$6:$H$505,2,FALSE),0))</f>
        <v/>
      </c>
      <c r="J36" s="154"/>
      <c r="K36" s="155"/>
      <c r="L36" s="34"/>
      <c r="M36" s="12" t="str">
        <f>IF(J36="","",VLOOKUP(J36,食材リスト!$A$6:$H$505,3,FALSE))</f>
        <v/>
      </c>
      <c r="N36" s="19" t="str">
        <f>IF(COUNTA(J36:L36)&lt;&gt;2,"",ROUND(VLOOKUP(J36,食材リスト!$A$6:$H$505,4,FALSE)*L36/VLOOKUP(J36,食材リスト!$A$6:$H$505,2,FALSE),1))</f>
        <v/>
      </c>
      <c r="O36" s="30" t="str">
        <f>IF(COUNTA(J36:L36)&lt;&gt;2,"",ROUND(VLOOKUP(J36,食材リスト!$A$6:$H$505,5,FALSE)*L36/VLOOKUP(J36,食材リスト!$A$6:$H$505,2,FALSE),1))</f>
        <v/>
      </c>
      <c r="P36" s="20" t="str">
        <f>IF(COUNTA(J36:L36)&lt;&gt;2,"",ROUND(VLOOKUP(J36,食材リスト!$A$6:$H$505,6,FALSE)*L36/VLOOKUP(J36,食材リスト!$A$6:$H$505,2,FALSE),1))</f>
        <v/>
      </c>
      <c r="Q36" s="25" t="str">
        <f>IF(COUNTA(J36:L36)&lt;&gt;2,"",ROUND(VLOOKUP(J36,食材リスト!$A$6:$H$505,7,FALSE)*L36/VLOOKUP(J36,食材リスト!$A$6:$H$505,2,FALSE),0))</f>
        <v/>
      </c>
      <c r="S36" s="154"/>
      <c r="T36" s="155"/>
      <c r="U36" s="34"/>
      <c r="V36" s="12" t="str">
        <f>IF(S36="","",VLOOKUP(S36,食材リスト!$A$6:$H$505,3,FALSE))</f>
        <v/>
      </c>
      <c r="W36" s="19" t="str">
        <f>IF(COUNTA(S36:U36)&lt;&gt;2,"",ROUND(VLOOKUP(S36,食材リスト!$A$6:$H$505,4,FALSE)*U36/VLOOKUP(S36,食材リスト!$A$6:$H$505,2,FALSE),1))</f>
        <v/>
      </c>
      <c r="X36" s="30" t="str">
        <f>IF(COUNTA(S36:U36)&lt;&gt;2,"",ROUND(VLOOKUP(S36,食材リスト!$A$6:$H$505,5,FALSE)*U36/VLOOKUP(S36,食材リスト!$A$6:$H$505,2,FALSE),1))</f>
        <v/>
      </c>
      <c r="Y36" s="20" t="str">
        <f>IF(COUNTA(S36:U36)&lt;&gt;2,"",ROUND(VLOOKUP(S36,食材リスト!$A$6:$H$505,6,FALSE)*U36/VLOOKUP(S36,食材リスト!$A$6:$H$505,2,FALSE),1))</f>
        <v/>
      </c>
      <c r="Z36" s="25" t="str">
        <f>IF(COUNTA(S36:U36)&lt;&gt;2,"",ROUND(VLOOKUP(S36,食材リスト!$A$6:$H$505,7,FALSE)*U36/VLOOKUP(S36,食材リスト!$A$6:$H$505,2,FALSE),0))</f>
        <v/>
      </c>
    </row>
    <row r="37" spans="1:26" ht="13.5" customHeight="1">
      <c r="A37" s="154"/>
      <c r="B37" s="155"/>
      <c r="C37" s="34"/>
      <c r="D37" s="12" t="str">
        <f>IF(A37="","",VLOOKUP(A37,食材リスト!$A$6:$H$505,3,FALSE))</f>
        <v/>
      </c>
      <c r="E37" s="19" t="str">
        <f>IF(COUNTA(A37:C37)&lt;&gt;2,"",ROUND(VLOOKUP(A37,食材リスト!$A$6:$H$505,4,FALSE)*C37/VLOOKUP(A37,食材リスト!$A$6:$H$505,2,FALSE),1))</f>
        <v/>
      </c>
      <c r="F37" s="30" t="str">
        <f>IF(COUNTA(A37:C37)&lt;&gt;2,"",ROUND(VLOOKUP(A37,食材リスト!$A$6:$H$505,5,FALSE)*C37/VLOOKUP(A37,食材リスト!$A$6:$H$505,2,FALSE),1))</f>
        <v/>
      </c>
      <c r="G37" s="20" t="str">
        <f>IF(COUNTA(A37:C37)&lt;&gt;2,"",ROUND(VLOOKUP(A37,食材リスト!$A$6:$H$505,6,FALSE)*C37/VLOOKUP(A37,食材リスト!$A$6:$H$505,2,FALSE),1))</f>
        <v/>
      </c>
      <c r="H37" s="25" t="str">
        <f>IF(COUNTA(A37:C37)&lt;&gt;2,"",ROUND(VLOOKUP(A37,食材リスト!$A$6:$H$505,7,FALSE)*C37/VLOOKUP(A37,食材リスト!$A$6:$H$505,2,FALSE),0))</f>
        <v/>
      </c>
      <c r="J37" s="154"/>
      <c r="K37" s="155"/>
      <c r="L37" s="34"/>
      <c r="M37" s="12" t="str">
        <f>IF(J37="","",VLOOKUP(J37,食材リスト!$A$6:$H$505,3,FALSE))</f>
        <v/>
      </c>
      <c r="N37" s="19" t="str">
        <f>IF(COUNTA(J37:L37)&lt;&gt;2,"",ROUND(VLOOKUP(J37,食材リスト!$A$6:$H$505,4,FALSE)*L37/VLOOKUP(J37,食材リスト!$A$6:$H$505,2,FALSE),1))</f>
        <v/>
      </c>
      <c r="O37" s="30" t="str">
        <f>IF(COUNTA(J37:L37)&lt;&gt;2,"",ROUND(VLOOKUP(J37,食材リスト!$A$6:$H$505,5,FALSE)*L37/VLOOKUP(J37,食材リスト!$A$6:$H$505,2,FALSE),1))</f>
        <v/>
      </c>
      <c r="P37" s="20" t="str">
        <f>IF(COUNTA(J37:L37)&lt;&gt;2,"",ROUND(VLOOKUP(J37,食材リスト!$A$6:$H$505,6,FALSE)*L37/VLOOKUP(J37,食材リスト!$A$6:$H$505,2,FALSE),1))</f>
        <v/>
      </c>
      <c r="Q37" s="25" t="str">
        <f>IF(COUNTA(J37:L37)&lt;&gt;2,"",ROUND(VLOOKUP(J37,食材リスト!$A$6:$H$505,7,FALSE)*L37/VLOOKUP(J37,食材リスト!$A$6:$H$505,2,FALSE),0))</f>
        <v/>
      </c>
      <c r="S37" s="154"/>
      <c r="T37" s="155"/>
      <c r="U37" s="34"/>
      <c r="V37" s="12" t="str">
        <f>IF(S37="","",VLOOKUP(S37,食材リスト!$A$6:$H$505,3,FALSE))</f>
        <v/>
      </c>
      <c r="W37" s="19" t="str">
        <f>IF(COUNTA(S37:U37)&lt;&gt;2,"",ROUND(VLOOKUP(S37,食材リスト!$A$6:$H$505,4,FALSE)*U37/VLOOKUP(S37,食材リスト!$A$6:$H$505,2,FALSE),1))</f>
        <v/>
      </c>
      <c r="X37" s="30" t="str">
        <f>IF(COUNTA(S37:U37)&lt;&gt;2,"",ROUND(VLOOKUP(S37,食材リスト!$A$6:$H$505,5,FALSE)*U37/VLOOKUP(S37,食材リスト!$A$6:$H$505,2,FALSE),1))</f>
        <v/>
      </c>
      <c r="Y37" s="20" t="str">
        <f>IF(COUNTA(S37:U37)&lt;&gt;2,"",ROUND(VLOOKUP(S37,食材リスト!$A$6:$H$505,6,FALSE)*U37/VLOOKUP(S37,食材リスト!$A$6:$H$505,2,FALSE),1))</f>
        <v/>
      </c>
      <c r="Z37" s="25" t="str">
        <f>IF(COUNTA(S37:U37)&lt;&gt;2,"",ROUND(VLOOKUP(S37,食材リスト!$A$6:$H$505,7,FALSE)*U37/VLOOKUP(S37,食材リスト!$A$6:$H$505,2,FALSE),0))</f>
        <v/>
      </c>
    </row>
    <row r="38" spans="1:26" ht="13.5" customHeight="1">
      <c r="A38" s="154"/>
      <c r="B38" s="155"/>
      <c r="C38" s="34"/>
      <c r="D38" s="12" t="str">
        <f>IF(A38="","",VLOOKUP(A38,食材リスト!$A$6:$H$505,3,FALSE))</f>
        <v/>
      </c>
      <c r="E38" s="19" t="str">
        <f>IF(COUNTA(A38:C38)&lt;&gt;2,"",ROUND(VLOOKUP(A38,食材リスト!$A$6:$H$505,4,FALSE)*C38/VLOOKUP(A38,食材リスト!$A$6:$H$505,2,FALSE),1))</f>
        <v/>
      </c>
      <c r="F38" s="30" t="str">
        <f>IF(COUNTA(A38:C38)&lt;&gt;2,"",ROUND(VLOOKUP(A38,食材リスト!$A$6:$H$505,5,FALSE)*C38/VLOOKUP(A38,食材リスト!$A$6:$H$505,2,FALSE),1))</f>
        <v/>
      </c>
      <c r="G38" s="20" t="str">
        <f>IF(COUNTA(A38:C38)&lt;&gt;2,"",ROUND(VLOOKUP(A38,食材リスト!$A$6:$H$505,6,FALSE)*C38/VLOOKUP(A38,食材リスト!$A$6:$H$505,2,FALSE),1))</f>
        <v/>
      </c>
      <c r="H38" s="25" t="str">
        <f>IF(COUNTA(A38:C38)&lt;&gt;2,"",ROUND(VLOOKUP(A38,食材リスト!$A$6:$H$505,7,FALSE)*C38/VLOOKUP(A38,食材リスト!$A$6:$H$505,2,FALSE),0))</f>
        <v/>
      </c>
      <c r="J38" s="154"/>
      <c r="K38" s="155"/>
      <c r="L38" s="34"/>
      <c r="M38" s="12" t="str">
        <f>IF(J38="","",VLOOKUP(J38,食材リスト!$A$6:$H$505,3,FALSE))</f>
        <v/>
      </c>
      <c r="N38" s="19" t="str">
        <f>IF(COUNTA(J38:L38)&lt;&gt;2,"",ROUND(VLOOKUP(J38,食材リスト!$A$6:$H$505,4,FALSE)*L38/VLOOKUP(J38,食材リスト!$A$6:$H$505,2,FALSE),1))</f>
        <v/>
      </c>
      <c r="O38" s="30" t="str">
        <f>IF(COUNTA(J38:L38)&lt;&gt;2,"",ROUND(VLOOKUP(J38,食材リスト!$A$6:$H$505,5,FALSE)*L38/VLOOKUP(J38,食材リスト!$A$6:$H$505,2,FALSE),1))</f>
        <v/>
      </c>
      <c r="P38" s="20" t="str">
        <f>IF(COUNTA(J38:L38)&lt;&gt;2,"",ROUND(VLOOKUP(J38,食材リスト!$A$6:$H$505,6,FALSE)*L38/VLOOKUP(J38,食材リスト!$A$6:$H$505,2,FALSE),1))</f>
        <v/>
      </c>
      <c r="Q38" s="25" t="str">
        <f>IF(COUNTA(J38:L38)&lt;&gt;2,"",ROUND(VLOOKUP(J38,食材リスト!$A$6:$H$505,7,FALSE)*L38/VLOOKUP(J38,食材リスト!$A$6:$H$505,2,FALSE),0))</f>
        <v/>
      </c>
      <c r="S38" s="154"/>
      <c r="T38" s="155"/>
      <c r="U38" s="34"/>
      <c r="V38" s="12" t="str">
        <f>IF(S38="","",VLOOKUP(S38,食材リスト!$A$6:$H$505,3,FALSE))</f>
        <v/>
      </c>
      <c r="W38" s="19" t="str">
        <f>IF(COUNTA(S38:U38)&lt;&gt;2,"",ROUND(VLOOKUP(S38,食材リスト!$A$6:$H$505,4,FALSE)*U38/VLOOKUP(S38,食材リスト!$A$6:$H$505,2,FALSE),1))</f>
        <v/>
      </c>
      <c r="X38" s="30" t="str">
        <f>IF(COUNTA(S38:U38)&lt;&gt;2,"",ROUND(VLOOKUP(S38,食材リスト!$A$6:$H$505,5,FALSE)*U38/VLOOKUP(S38,食材リスト!$A$6:$H$505,2,FALSE),1))</f>
        <v/>
      </c>
      <c r="Y38" s="20" t="str">
        <f>IF(COUNTA(S38:U38)&lt;&gt;2,"",ROUND(VLOOKUP(S38,食材リスト!$A$6:$H$505,6,FALSE)*U38/VLOOKUP(S38,食材リスト!$A$6:$H$505,2,FALSE),1))</f>
        <v/>
      </c>
      <c r="Z38" s="25" t="str">
        <f>IF(COUNTA(S38:U38)&lt;&gt;2,"",ROUND(VLOOKUP(S38,食材リスト!$A$6:$H$505,7,FALSE)*U38/VLOOKUP(S38,食材リスト!$A$6:$H$505,2,FALSE),0))</f>
        <v/>
      </c>
    </row>
    <row r="39" spans="1:26" ht="13.5" customHeight="1">
      <c r="A39" s="154"/>
      <c r="B39" s="155"/>
      <c r="C39" s="34"/>
      <c r="D39" s="12" t="str">
        <f>IF(A39="","",VLOOKUP(A39,食材リスト!$A$6:$H$505,3,FALSE))</f>
        <v/>
      </c>
      <c r="E39" s="19" t="str">
        <f>IF(COUNTA(A39:C39)&lt;&gt;2,"",ROUND(VLOOKUP(A39,食材リスト!$A$6:$H$505,4,FALSE)*C39/VLOOKUP(A39,食材リスト!$A$6:$H$505,2,FALSE),1))</f>
        <v/>
      </c>
      <c r="F39" s="30" t="str">
        <f>IF(COUNTA(A39:C39)&lt;&gt;2,"",ROUND(VLOOKUP(A39,食材リスト!$A$6:$H$505,5,FALSE)*C39/VLOOKUP(A39,食材リスト!$A$6:$H$505,2,FALSE),1))</f>
        <v/>
      </c>
      <c r="G39" s="20" t="str">
        <f>IF(COUNTA(A39:C39)&lt;&gt;2,"",ROUND(VLOOKUP(A39,食材リスト!$A$6:$H$505,6,FALSE)*C39/VLOOKUP(A39,食材リスト!$A$6:$H$505,2,FALSE),1))</f>
        <v/>
      </c>
      <c r="H39" s="25" t="str">
        <f>IF(COUNTA(A39:C39)&lt;&gt;2,"",ROUND(VLOOKUP(A39,食材リスト!$A$6:$H$505,7,FALSE)*C39/VLOOKUP(A39,食材リスト!$A$6:$H$505,2,FALSE),0))</f>
        <v/>
      </c>
      <c r="J39" s="154"/>
      <c r="K39" s="155"/>
      <c r="L39" s="34"/>
      <c r="M39" s="12" t="str">
        <f>IF(J39="","",VLOOKUP(J39,食材リスト!$A$6:$H$505,3,FALSE))</f>
        <v/>
      </c>
      <c r="N39" s="19" t="str">
        <f>IF(COUNTA(J39:L39)&lt;&gt;2,"",ROUND(VLOOKUP(J39,食材リスト!$A$6:$H$505,4,FALSE)*L39/VLOOKUP(J39,食材リスト!$A$6:$H$505,2,FALSE),1))</f>
        <v/>
      </c>
      <c r="O39" s="30" t="str">
        <f>IF(COUNTA(J39:L39)&lt;&gt;2,"",ROUND(VLOOKUP(J39,食材リスト!$A$6:$H$505,5,FALSE)*L39/VLOOKUP(J39,食材リスト!$A$6:$H$505,2,FALSE),1))</f>
        <v/>
      </c>
      <c r="P39" s="20" t="str">
        <f>IF(COUNTA(J39:L39)&lt;&gt;2,"",ROUND(VLOOKUP(J39,食材リスト!$A$6:$H$505,6,FALSE)*L39/VLOOKUP(J39,食材リスト!$A$6:$H$505,2,FALSE),1))</f>
        <v/>
      </c>
      <c r="Q39" s="25" t="str">
        <f>IF(COUNTA(J39:L39)&lt;&gt;2,"",ROUND(VLOOKUP(J39,食材リスト!$A$6:$H$505,7,FALSE)*L39/VLOOKUP(J39,食材リスト!$A$6:$H$505,2,FALSE),0))</f>
        <v/>
      </c>
      <c r="S39" s="154"/>
      <c r="T39" s="155"/>
      <c r="U39" s="34"/>
      <c r="V39" s="12" t="str">
        <f>IF(S39="","",VLOOKUP(S39,食材リスト!$A$6:$H$505,3,FALSE))</f>
        <v/>
      </c>
      <c r="W39" s="19" t="str">
        <f>IF(COUNTA(S39:U39)&lt;&gt;2,"",ROUND(VLOOKUP(S39,食材リスト!$A$6:$H$505,4,FALSE)*U39/VLOOKUP(S39,食材リスト!$A$6:$H$505,2,FALSE),1))</f>
        <v/>
      </c>
      <c r="X39" s="30" t="str">
        <f>IF(COUNTA(S39:U39)&lt;&gt;2,"",ROUND(VLOOKUP(S39,食材リスト!$A$6:$H$505,5,FALSE)*U39/VLOOKUP(S39,食材リスト!$A$6:$H$505,2,FALSE),1))</f>
        <v/>
      </c>
      <c r="Y39" s="20" t="str">
        <f>IF(COUNTA(S39:U39)&lt;&gt;2,"",ROUND(VLOOKUP(S39,食材リスト!$A$6:$H$505,6,FALSE)*U39/VLOOKUP(S39,食材リスト!$A$6:$H$505,2,FALSE),1))</f>
        <v/>
      </c>
      <c r="Z39" s="25" t="str">
        <f>IF(COUNTA(S39:U39)&lt;&gt;2,"",ROUND(VLOOKUP(S39,食材リスト!$A$6:$H$505,7,FALSE)*U39/VLOOKUP(S39,食材リスト!$A$6:$H$505,2,FALSE),0))</f>
        <v/>
      </c>
    </row>
    <row r="40" spans="1:26" ht="13.5" customHeight="1">
      <c r="A40" s="154"/>
      <c r="B40" s="155"/>
      <c r="C40" s="34"/>
      <c r="D40" s="12" t="str">
        <f>IF(A40="","",VLOOKUP(A40,食材リスト!$A$6:$H$505,3,FALSE))</f>
        <v/>
      </c>
      <c r="E40" s="19" t="str">
        <f>IF(COUNTA(A40:C40)&lt;&gt;2,"",ROUND(VLOOKUP(A40,食材リスト!$A$6:$H$505,4,FALSE)*C40/VLOOKUP(A40,食材リスト!$A$6:$H$505,2,FALSE),1))</f>
        <v/>
      </c>
      <c r="F40" s="30" t="str">
        <f>IF(COUNTA(A40:C40)&lt;&gt;2,"",ROUND(VLOOKUP(A40,食材リスト!$A$6:$H$505,5,FALSE)*C40/VLOOKUP(A40,食材リスト!$A$6:$H$505,2,FALSE),1))</f>
        <v/>
      </c>
      <c r="G40" s="20" t="str">
        <f>IF(COUNTA(A40:C40)&lt;&gt;2,"",ROUND(VLOOKUP(A40,食材リスト!$A$6:$H$505,6,FALSE)*C40/VLOOKUP(A40,食材リスト!$A$6:$H$505,2,FALSE),1))</f>
        <v/>
      </c>
      <c r="H40" s="25" t="str">
        <f>IF(COUNTA(A40:C40)&lt;&gt;2,"",ROUND(VLOOKUP(A40,食材リスト!$A$6:$H$505,7,FALSE)*C40/VLOOKUP(A40,食材リスト!$A$6:$H$505,2,FALSE),0))</f>
        <v/>
      </c>
      <c r="J40" s="154"/>
      <c r="K40" s="155"/>
      <c r="L40" s="34"/>
      <c r="M40" s="12" t="str">
        <f>IF(J40="","",VLOOKUP(J40,食材リスト!$A$6:$H$505,3,FALSE))</f>
        <v/>
      </c>
      <c r="N40" s="19" t="str">
        <f>IF(COUNTA(J40:L40)&lt;&gt;2,"",ROUND(VLOOKUP(J40,食材リスト!$A$6:$H$505,4,FALSE)*L40/VLOOKUP(J40,食材リスト!$A$6:$H$505,2,FALSE),1))</f>
        <v/>
      </c>
      <c r="O40" s="30" t="str">
        <f>IF(COUNTA(J40:L40)&lt;&gt;2,"",ROUND(VLOOKUP(J40,食材リスト!$A$6:$H$505,5,FALSE)*L40/VLOOKUP(J40,食材リスト!$A$6:$H$505,2,FALSE),1))</f>
        <v/>
      </c>
      <c r="P40" s="20" t="str">
        <f>IF(COUNTA(J40:L40)&lt;&gt;2,"",ROUND(VLOOKUP(J40,食材リスト!$A$6:$H$505,6,FALSE)*L40/VLOOKUP(J40,食材リスト!$A$6:$H$505,2,FALSE),1))</f>
        <v/>
      </c>
      <c r="Q40" s="25" t="str">
        <f>IF(COUNTA(J40:L40)&lt;&gt;2,"",ROUND(VLOOKUP(J40,食材リスト!$A$6:$H$505,7,FALSE)*L40/VLOOKUP(J40,食材リスト!$A$6:$H$505,2,FALSE),0))</f>
        <v/>
      </c>
      <c r="S40" s="154"/>
      <c r="T40" s="155"/>
      <c r="U40" s="34"/>
      <c r="V40" s="12" t="str">
        <f>IF(S40="","",VLOOKUP(S40,食材リスト!$A$6:$H$505,3,FALSE))</f>
        <v/>
      </c>
      <c r="W40" s="19" t="str">
        <f>IF(COUNTA(S40:U40)&lt;&gt;2,"",ROUND(VLOOKUP(S40,食材リスト!$A$6:$H$505,4,FALSE)*U40/VLOOKUP(S40,食材リスト!$A$6:$H$505,2,FALSE),1))</f>
        <v/>
      </c>
      <c r="X40" s="30" t="str">
        <f>IF(COUNTA(S40:U40)&lt;&gt;2,"",ROUND(VLOOKUP(S40,食材リスト!$A$6:$H$505,5,FALSE)*U40/VLOOKUP(S40,食材リスト!$A$6:$H$505,2,FALSE),1))</f>
        <v/>
      </c>
      <c r="Y40" s="20" t="str">
        <f>IF(COUNTA(S40:U40)&lt;&gt;2,"",ROUND(VLOOKUP(S40,食材リスト!$A$6:$H$505,6,FALSE)*U40/VLOOKUP(S40,食材リスト!$A$6:$H$505,2,FALSE),1))</f>
        <v/>
      </c>
      <c r="Z40" s="25" t="str">
        <f>IF(COUNTA(S40:U40)&lt;&gt;2,"",ROUND(VLOOKUP(S40,食材リスト!$A$6:$H$505,7,FALSE)*U40/VLOOKUP(S40,食材リスト!$A$6:$H$505,2,FALSE),0))</f>
        <v/>
      </c>
    </row>
    <row r="41" spans="1:26" ht="13.5" customHeight="1">
      <c r="A41" s="154"/>
      <c r="B41" s="155"/>
      <c r="C41" s="34"/>
      <c r="D41" s="12" t="str">
        <f>IF(A41="","",VLOOKUP(A41,食材リスト!$A$6:$H$505,3,FALSE))</f>
        <v/>
      </c>
      <c r="E41" s="19" t="str">
        <f>IF(COUNTA(A41:C41)&lt;&gt;2,"",ROUND(VLOOKUP(A41,食材リスト!$A$6:$H$505,4,FALSE)*C41/VLOOKUP(A41,食材リスト!$A$6:$H$505,2,FALSE),1))</f>
        <v/>
      </c>
      <c r="F41" s="30" t="str">
        <f>IF(COUNTA(A41:C41)&lt;&gt;2,"",ROUND(VLOOKUP(A41,食材リスト!$A$6:$H$505,5,FALSE)*C41/VLOOKUP(A41,食材リスト!$A$6:$H$505,2,FALSE),1))</f>
        <v/>
      </c>
      <c r="G41" s="20" t="str">
        <f>IF(COUNTA(A41:C41)&lt;&gt;2,"",ROUND(VLOOKUP(A41,食材リスト!$A$6:$H$505,6,FALSE)*C41/VLOOKUP(A41,食材リスト!$A$6:$H$505,2,FALSE),1))</f>
        <v/>
      </c>
      <c r="H41" s="25" t="str">
        <f>IF(COUNTA(A41:C41)&lt;&gt;2,"",ROUND(VLOOKUP(A41,食材リスト!$A$6:$H$505,7,FALSE)*C41/VLOOKUP(A41,食材リスト!$A$6:$H$505,2,FALSE),0))</f>
        <v/>
      </c>
      <c r="J41" s="154"/>
      <c r="K41" s="155"/>
      <c r="L41" s="34"/>
      <c r="M41" s="12" t="str">
        <f>IF(J41="","",VLOOKUP(J41,食材リスト!$A$6:$H$505,3,FALSE))</f>
        <v/>
      </c>
      <c r="N41" s="19" t="str">
        <f>IF(COUNTA(J41:L41)&lt;&gt;2,"",ROUND(VLOOKUP(J41,食材リスト!$A$6:$H$505,4,FALSE)*L41/VLOOKUP(J41,食材リスト!$A$6:$H$505,2,FALSE),1))</f>
        <v/>
      </c>
      <c r="O41" s="30" t="str">
        <f>IF(COUNTA(J41:L41)&lt;&gt;2,"",ROUND(VLOOKUP(J41,食材リスト!$A$6:$H$505,5,FALSE)*L41/VLOOKUP(J41,食材リスト!$A$6:$H$505,2,FALSE),1))</f>
        <v/>
      </c>
      <c r="P41" s="20" t="str">
        <f>IF(COUNTA(J41:L41)&lt;&gt;2,"",ROUND(VLOOKUP(J41,食材リスト!$A$6:$H$505,6,FALSE)*L41/VLOOKUP(J41,食材リスト!$A$6:$H$505,2,FALSE),1))</f>
        <v/>
      </c>
      <c r="Q41" s="25" t="str">
        <f>IF(COUNTA(J41:L41)&lt;&gt;2,"",ROUND(VLOOKUP(J41,食材リスト!$A$6:$H$505,7,FALSE)*L41/VLOOKUP(J41,食材リスト!$A$6:$H$505,2,FALSE),0))</f>
        <v/>
      </c>
      <c r="S41" s="154"/>
      <c r="T41" s="155"/>
      <c r="U41" s="34"/>
      <c r="V41" s="12" t="str">
        <f>IF(S41="","",VLOOKUP(S41,食材リスト!$A$6:$H$505,3,FALSE))</f>
        <v/>
      </c>
      <c r="W41" s="19" t="str">
        <f>IF(COUNTA(S41:U41)&lt;&gt;2,"",ROUND(VLOOKUP(S41,食材リスト!$A$6:$H$505,4,FALSE)*U41/VLOOKUP(S41,食材リスト!$A$6:$H$505,2,FALSE),1))</f>
        <v/>
      </c>
      <c r="X41" s="30" t="str">
        <f>IF(COUNTA(S41:U41)&lt;&gt;2,"",ROUND(VLOOKUP(S41,食材リスト!$A$6:$H$505,5,FALSE)*U41/VLOOKUP(S41,食材リスト!$A$6:$H$505,2,FALSE),1))</f>
        <v/>
      </c>
      <c r="Y41" s="20" t="str">
        <f>IF(COUNTA(S41:U41)&lt;&gt;2,"",ROUND(VLOOKUP(S41,食材リスト!$A$6:$H$505,6,FALSE)*U41/VLOOKUP(S41,食材リスト!$A$6:$H$505,2,FALSE),1))</f>
        <v/>
      </c>
      <c r="Z41" s="25" t="str">
        <f>IF(COUNTA(S41:U41)&lt;&gt;2,"",ROUND(VLOOKUP(S41,食材リスト!$A$6:$H$505,7,FALSE)*U41/VLOOKUP(S41,食材リスト!$A$6:$H$505,2,FALSE),0))</f>
        <v/>
      </c>
    </row>
    <row r="42" spans="1:26" ht="13.5" customHeight="1">
      <c r="A42" s="154"/>
      <c r="B42" s="155"/>
      <c r="C42" s="34"/>
      <c r="D42" s="12" t="str">
        <f>IF(A42="","",VLOOKUP(A42,食材リスト!$A$6:$H$505,3,FALSE))</f>
        <v/>
      </c>
      <c r="E42" s="19" t="str">
        <f>IF(COUNTA(A42:C42)&lt;&gt;2,"",ROUND(VLOOKUP(A42,食材リスト!$A$6:$H$505,4,FALSE)*C42/VLOOKUP(A42,食材リスト!$A$6:$H$505,2,FALSE),1))</f>
        <v/>
      </c>
      <c r="F42" s="30" t="str">
        <f>IF(COUNTA(A42:C42)&lt;&gt;2,"",ROUND(VLOOKUP(A42,食材リスト!$A$6:$H$505,5,FALSE)*C42/VLOOKUP(A42,食材リスト!$A$6:$H$505,2,FALSE),1))</f>
        <v/>
      </c>
      <c r="G42" s="20" t="str">
        <f>IF(COUNTA(A42:C42)&lt;&gt;2,"",ROUND(VLOOKUP(A42,食材リスト!$A$6:$H$505,6,FALSE)*C42/VLOOKUP(A42,食材リスト!$A$6:$H$505,2,FALSE),1))</f>
        <v/>
      </c>
      <c r="H42" s="25" t="str">
        <f>IF(COUNTA(A42:C42)&lt;&gt;2,"",ROUND(VLOOKUP(A42,食材リスト!$A$6:$H$505,7,FALSE)*C42/VLOOKUP(A42,食材リスト!$A$6:$H$505,2,FALSE),0))</f>
        <v/>
      </c>
      <c r="J42" s="154"/>
      <c r="K42" s="155"/>
      <c r="L42" s="34"/>
      <c r="M42" s="12" t="str">
        <f>IF(J42="","",VLOOKUP(J42,食材リスト!$A$6:$H$505,3,FALSE))</f>
        <v/>
      </c>
      <c r="N42" s="19" t="str">
        <f>IF(COUNTA(J42:L42)&lt;&gt;2,"",ROUND(VLOOKUP(J42,食材リスト!$A$6:$H$505,4,FALSE)*L42/VLOOKUP(J42,食材リスト!$A$6:$H$505,2,FALSE),1))</f>
        <v/>
      </c>
      <c r="O42" s="30" t="str">
        <f>IF(COUNTA(J42:L42)&lt;&gt;2,"",ROUND(VLOOKUP(J42,食材リスト!$A$6:$H$505,5,FALSE)*L42/VLOOKUP(J42,食材リスト!$A$6:$H$505,2,FALSE),1))</f>
        <v/>
      </c>
      <c r="P42" s="20" t="str">
        <f>IF(COUNTA(J42:L42)&lt;&gt;2,"",ROUND(VLOOKUP(J42,食材リスト!$A$6:$H$505,6,FALSE)*L42/VLOOKUP(J42,食材リスト!$A$6:$H$505,2,FALSE),1))</f>
        <v/>
      </c>
      <c r="Q42" s="25" t="str">
        <f>IF(COUNTA(J42:L42)&lt;&gt;2,"",ROUND(VLOOKUP(J42,食材リスト!$A$6:$H$505,7,FALSE)*L42/VLOOKUP(J42,食材リスト!$A$6:$H$505,2,FALSE),0))</f>
        <v/>
      </c>
      <c r="S42" s="154"/>
      <c r="T42" s="155"/>
      <c r="U42" s="34"/>
      <c r="V42" s="12" t="str">
        <f>IF(S42="","",VLOOKUP(S42,食材リスト!$A$6:$H$505,3,FALSE))</f>
        <v/>
      </c>
      <c r="W42" s="19" t="str">
        <f>IF(COUNTA(S42:U42)&lt;&gt;2,"",ROUND(VLOOKUP(S42,食材リスト!$A$6:$H$505,4,FALSE)*U42/VLOOKUP(S42,食材リスト!$A$6:$H$505,2,FALSE),1))</f>
        <v/>
      </c>
      <c r="X42" s="30" t="str">
        <f>IF(COUNTA(S42:U42)&lt;&gt;2,"",ROUND(VLOOKUP(S42,食材リスト!$A$6:$H$505,5,FALSE)*U42/VLOOKUP(S42,食材リスト!$A$6:$H$505,2,FALSE),1))</f>
        <v/>
      </c>
      <c r="Y42" s="20" t="str">
        <f>IF(COUNTA(S42:U42)&lt;&gt;2,"",ROUND(VLOOKUP(S42,食材リスト!$A$6:$H$505,6,FALSE)*U42/VLOOKUP(S42,食材リスト!$A$6:$H$505,2,FALSE),1))</f>
        <v/>
      </c>
      <c r="Z42" s="25" t="str">
        <f>IF(COUNTA(S42:U42)&lt;&gt;2,"",ROUND(VLOOKUP(S42,食材リスト!$A$6:$H$505,7,FALSE)*U42/VLOOKUP(S42,食材リスト!$A$6:$H$505,2,FALSE),0))</f>
        <v/>
      </c>
    </row>
    <row r="43" spans="1:26" ht="13.5" customHeight="1">
      <c r="A43" s="154"/>
      <c r="B43" s="155"/>
      <c r="C43" s="34"/>
      <c r="D43" s="12" t="str">
        <f>IF(A43="","",VLOOKUP(A43,食材リスト!$A$6:$H$505,3,FALSE))</f>
        <v/>
      </c>
      <c r="E43" s="19" t="str">
        <f>IF(COUNTA(A43:C43)&lt;&gt;2,"",ROUND(VLOOKUP(A43,食材リスト!$A$6:$H$505,4,FALSE)*C43/VLOOKUP(A43,食材リスト!$A$6:$H$505,2,FALSE),1))</f>
        <v/>
      </c>
      <c r="F43" s="30" t="str">
        <f>IF(COUNTA(A43:C43)&lt;&gt;2,"",ROUND(VLOOKUP(A43,食材リスト!$A$6:$H$505,5,FALSE)*C43/VLOOKUP(A43,食材リスト!$A$6:$H$505,2,FALSE),1))</f>
        <v/>
      </c>
      <c r="G43" s="20" t="str">
        <f>IF(COUNTA(A43:C43)&lt;&gt;2,"",ROUND(VLOOKUP(A43,食材リスト!$A$6:$H$505,6,FALSE)*C43/VLOOKUP(A43,食材リスト!$A$6:$H$505,2,FALSE),1))</f>
        <v/>
      </c>
      <c r="H43" s="25" t="str">
        <f>IF(COUNTA(A43:C43)&lt;&gt;2,"",ROUND(VLOOKUP(A43,食材リスト!$A$6:$H$505,7,FALSE)*C43/VLOOKUP(A43,食材リスト!$A$6:$H$505,2,FALSE),0))</f>
        <v/>
      </c>
      <c r="J43" s="154"/>
      <c r="K43" s="155"/>
      <c r="L43" s="34"/>
      <c r="M43" s="12" t="str">
        <f>IF(J43="","",VLOOKUP(J43,食材リスト!$A$6:$H$505,3,FALSE))</f>
        <v/>
      </c>
      <c r="N43" s="19" t="str">
        <f>IF(COUNTA(J43:L43)&lt;&gt;2,"",ROUND(VLOOKUP(J43,食材リスト!$A$6:$H$505,4,FALSE)*L43/VLOOKUP(J43,食材リスト!$A$6:$H$505,2,FALSE),1))</f>
        <v/>
      </c>
      <c r="O43" s="30" t="str">
        <f>IF(COUNTA(J43:L43)&lt;&gt;2,"",ROUND(VLOOKUP(J43,食材リスト!$A$6:$H$505,5,FALSE)*L43/VLOOKUP(J43,食材リスト!$A$6:$H$505,2,FALSE),1))</f>
        <v/>
      </c>
      <c r="P43" s="20" t="str">
        <f>IF(COUNTA(J43:L43)&lt;&gt;2,"",ROUND(VLOOKUP(J43,食材リスト!$A$6:$H$505,6,FALSE)*L43/VLOOKUP(J43,食材リスト!$A$6:$H$505,2,FALSE),1))</f>
        <v/>
      </c>
      <c r="Q43" s="25" t="str">
        <f>IF(COUNTA(J43:L43)&lt;&gt;2,"",ROUND(VLOOKUP(J43,食材リスト!$A$6:$H$505,7,FALSE)*L43/VLOOKUP(J43,食材リスト!$A$6:$H$505,2,FALSE),0))</f>
        <v/>
      </c>
      <c r="S43" s="154"/>
      <c r="T43" s="155"/>
      <c r="U43" s="34"/>
      <c r="V43" s="12" t="str">
        <f>IF(S43="","",VLOOKUP(S43,食材リスト!$A$6:$H$505,3,FALSE))</f>
        <v/>
      </c>
      <c r="W43" s="19" t="str">
        <f>IF(COUNTA(S43:U43)&lt;&gt;2,"",ROUND(VLOOKUP(S43,食材リスト!$A$6:$H$505,4,FALSE)*U43/VLOOKUP(S43,食材リスト!$A$6:$H$505,2,FALSE),1))</f>
        <v/>
      </c>
      <c r="X43" s="30" t="str">
        <f>IF(COUNTA(S43:U43)&lt;&gt;2,"",ROUND(VLOOKUP(S43,食材リスト!$A$6:$H$505,5,FALSE)*U43/VLOOKUP(S43,食材リスト!$A$6:$H$505,2,FALSE),1))</f>
        <v/>
      </c>
      <c r="Y43" s="20" t="str">
        <f>IF(COUNTA(S43:U43)&lt;&gt;2,"",ROUND(VLOOKUP(S43,食材リスト!$A$6:$H$505,6,FALSE)*U43/VLOOKUP(S43,食材リスト!$A$6:$H$505,2,FALSE),1))</f>
        <v/>
      </c>
      <c r="Z43" s="25" t="str">
        <f>IF(COUNTA(S43:U43)&lt;&gt;2,"",ROUND(VLOOKUP(S43,食材リスト!$A$6:$H$505,7,FALSE)*U43/VLOOKUP(S43,食材リスト!$A$6:$H$505,2,FALSE),0))</f>
        <v/>
      </c>
    </row>
    <row r="44" spans="1:26" ht="13.5" customHeight="1">
      <c r="A44" s="154"/>
      <c r="B44" s="155"/>
      <c r="C44" s="34"/>
      <c r="D44" s="12" t="str">
        <f>IF(A44="","",VLOOKUP(A44,食材リスト!$A$6:$H$505,3,FALSE))</f>
        <v/>
      </c>
      <c r="E44" s="19" t="str">
        <f>IF(COUNTA(A44:C44)&lt;&gt;2,"",ROUND(VLOOKUP(A44,食材リスト!$A$6:$H$505,4,FALSE)*C44/VLOOKUP(A44,食材リスト!$A$6:$H$505,2,FALSE),1))</f>
        <v/>
      </c>
      <c r="F44" s="30" t="str">
        <f>IF(COUNTA(A44:C44)&lt;&gt;2,"",ROUND(VLOOKUP(A44,食材リスト!$A$6:$H$505,5,FALSE)*C44/VLOOKUP(A44,食材リスト!$A$6:$H$505,2,FALSE),1))</f>
        <v/>
      </c>
      <c r="G44" s="20" t="str">
        <f>IF(COUNTA(A44:C44)&lt;&gt;2,"",ROUND(VLOOKUP(A44,食材リスト!$A$6:$H$505,6,FALSE)*C44/VLOOKUP(A44,食材リスト!$A$6:$H$505,2,FALSE),1))</f>
        <v/>
      </c>
      <c r="H44" s="25" t="str">
        <f>IF(COUNTA(A44:C44)&lt;&gt;2,"",ROUND(VLOOKUP(A44,食材リスト!$A$6:$H$505,7,FALSE)*C44/VLOOKUP(A44,食材リスト!$A$6:$H$505,2,FALSE),0))</f>
        <v/>
      </c>
      <c r="J44" s="154"/>
      <c r="K44" s="155"/>
      <c r="L44" s="34"/>
      <c r="M44" s="12" t="str">
        <f>IF(J44="","",VLOOKUP(J44,食材リスト!$A$6:$H$505,3,FALSE))</f>
        <v/>
      </c>
      <c r="N44" s="19" t="str">
        <f>IF(COUNTA(J44:L44)&lt;&gt;2,"",ROUND(VLOOKUP(J44,食材リスト!$A$6:$H$505,4,FALSE)*L44/VLOOKUP(J44,食材リスト!$A$6:$H$505,2,FALSE),1))</f>
        <v/>
      </c>
      <c r="O44" s="30" t="str">
        <f>IF(COUNTA(J44:L44)&lt;&gt;2,"",ROUND(VLOOKUP(J44,食材リスト!$A$6:$H$505,5,FALSE)*L44/VLOOKUP(J44,食材リスト!$A$6:$H$505,2,FALSE),1))</f>
        <v/>
      </c>
      <c r="P44" s="20" t="str">
        <f>IF(COUNTA(J44:L44)&lt;&gt;2,"",ROUND(VLOOKUP(J44,食材リスト!$A$6:$H$505,6,FALSE)*L44/VLOOKUP(J44,食材リスト!$A$6:$H$505,2,FALSE),1))</f>
        <v/>
      </c>
      <c r="Q44" s="25" t="str">
        <f>IF(COUNTA(J44:L44)&lt;&gt;2,"",ROUND(VLOOKUP(J44,食材リスト!$A$6:$H$505,7,FALSE)*L44/VLOOKUP(J44,食材リスト!$A$6:$H$505,2,FALSE),0))</f>
        <v/>
      </c>
      <c r="S44" s="154"/>
      <c r="T44" s="155"/>
      <c r="U44" s="34"/>
      <c r="V44" s="12" t="str">
        <f>IF(S44="","",VLOOKUP(S44,食材リスト!$A$6:$H$505,3,FALSE))</f>
        <v/>
      </c>
      <c r="W44" s="19" t="str">
        <f>IF(COUNTA(S44:U44)&lt;&gt;2,"",ROUND(VLOOKUP(S44,食材リスト!$A$6:$H$505,4,FALSE)*U44/VLOOKUP(S44,食材リスト!$A$6:$H$505,2,FALSE),1))</f>
        <v/>
      </c>
      <c r="X44" s="30" t="str">
        <f>IF(COUNTA(S44:U44)&lt;&gt;2,"",ROUND(VLOOKUP(S44,食材リスト!$A$6:$H$505,5,FALSE)*U44/VLOOKUP(S44,食材リスト!$A$6:$H$505,2,FALSE),1))</f>
        <v/>
      </c>
      <c r="Y44" s="20" t="str">
        <f>IF(COUNTA(S44:U44)&lt;&gt;2,"",ROUND(VLOOKUP(S44,食材リスト!$A$6:$H$505,6,FALSE)*U44/VLOOKUP(S44,食材リスト!$A$6:$H$505,2,FALSE),1))</f>
        <v/>
      </c>
      <c r="Z44" s="25" t="str">
        <f>IF(COUNTA(S44:U44)&lt;&gt;2,"",ROUND(VLOOKUP(S44,食材リスト!$A$6:$H$505,7,FALSE)*U44/VLOOKUP(S44,食材リスト!$A$6:$H$505,2,FALSE),0))</f>
        <v/>
      </c>
    </row>
    <row r="45" spans="1:26" ht="13.5" customHeight="1">
      <c r="A45" s="154"/>
      <c r="B45" s="155"/>
      <c r="C45" s="34"/>
      <c r="D45" s="12" t="str">
        <f>IF(A45="","",VLOOKUP(A45,食材リスト!$A$6:$H$505,3,FALSE))</f>
        <v/>
      </c>
      <c r="E45" s="19" t="str">
        <f>IF(COUNTA(A45:C45)&lt;&gt;2,"",ROUND(VLOOKUP(A45,食材リスト!$A$6:$H$505,4,FALSE)*C45/VLOOKUP(A45,食材リスト!$A$6:$H$505,2,FALSE),1))</f>
        <v/>
      </c>
      <c r="F45" s="30" t="str">
        <f>IF(COUNTA(A45:C45)&lt;&gt;2,"",ROUND(VLOOKUP(A45,食材リスト!$A$6:$H$505,5,FALSE)*C45/VLOOKUP(A45,食材リスト!$A$6:$H$505,2,FALSE),1))</f>
        <v/>
      </c>
      <c r="G45" s="20" t="str">
        <f>IF(COUNTA(A45:C45)&lt;&gt;2,"",ROUND(VLOOKUP(A45,食材リスト!$A$6:$H$505,6,FALSE)*C45/VLOOKUP(A45,食材リスト!$A$6:$H$505,2,FALSE),1))</f>
        <v/>
      </c>
      <c r="H45" s="25" t="str">
        <f>IF(COUNTA(A45:C45)&lt;&gt;2,"",ROUND(VLOOKUP(A45,食材リスト!$A$6:$H$505,7,FALSE)*C45/VLOOKUP(A45,食材リスト!$A$6:$H$505,2,FALSE),0))</f>
        <v/>
      </c>
      <c r="J45" s="154"/>
      <c r="K45" s="155"/>
      <c r="L45" s="34"/>
      <c r="M45" s="12" t="str">
        <f>IF(J45="","",VLOOKUP(J45,食材リスト!$A$6:$H$505,3,FALSE))</f>
        <v/>
      </c>
      <c r="N45" s="19" t="str">
        <f>IF(COUNTA(J45:L45)&lt;&gt;2,"",ROUND(VLOOKUP(J45,食材リスト!$A$6:$H$505,4,FALSE)*L45/VLOOKUP(J45,食材リスト!$A$6:$H$505,2,FALSE),1))</f>
        <v/>
      </c>
      <c r="O45" s="30" t="str">
        <f>IF(COUNTA(J45:L45)&lt;&gt;2,"",ROUND(VLOOKUP(J45,食材リスト!$A$6:$H$505,5,FALSE)*L45/VLOOKUP(J45,食材リスト!$A$6:$H$505,2,FALSE),1))</f>
        <v/>
      </c>
      <c r="P45" s="20" t="str">
        <f>IF(COUNTA(J45:L45)&lt;&gt;2,"",ROUND(VLOOKUP(J45,食材リスト!$A$6:$H$505,6,FALSE)*L45/VLOOKUP(J45,食材リスト!$A$6:$H$505,2,FALSE),1))</f>
        <v/>
      </c>
      <c r="Q45" s="25" t="str">
        <f>IF(COUNTA(J45:L45)&lt;&gt;2,"",ROUND(VLOOKUP(J45,食材リスト!$A$6:$H$505,7,FALSE)*L45/VLOOKUP(J45,食材リスト!$A$6:$H$505,2,FALSE),0))</f>
        <v/>
      </c>
      <c r="S45" s="154"/>
      <c r="T45" s="155"/>
      <c r="U45" s="34"/>
      <c r="V45" s="12" t="str">
        <f>IF(S45="","",VLOOKUP(S45,食材リスト!$A$6:$H$505,3,FALSE))</f>
        <v/>
      </c>
      <c r="W45" s="19" t="str">
        <f>IF(COUNTA(S45:U45)&lt;&gt;2,"",ROUND(VLOOKUP(S45,食材リスト!$A$6:$H$505,4,FALSE)*U45/VLOOKUP(S45,食材リスト!$A$6:$H$505,2,FALSE),1))</f>
        <v/>
      </c>
      <c r="X45" s="30" t="str">
        <f>IF(COUNTA(S45:U45)&lt;&gt;2,"",ROUND(VLOOKUP(S45,食材リスト!$A$6:$H$505,5,FALSE)*U45/VLOOKUP(S45,食材リスト!$A$6:$H$505,2,FALSE),1))</f>
        <v/>
      </c>
      <c r="Y45" s="20" t="str">
        <f>IF(COUNTA(S45:U45)&lt;&gt;2,"",ROUND(VLOOKUP(S45,食材リスト!$A$6:$H$505,6,FALSE)*U45/VLOOKUP(S45,食材リスト!$A$6:$H$505,2,FALSE),1))</f>
        <v/>
      </c>
      <c r="Z45" s="25" t="str">
        <f>IF(COUNTA(S45:U45)&lt;&gt;2,"",ROUND(VLOOKUP(S45,食材リスト!$A$6:$H$505,7,FALSE)*U45/VLOOKUP(S45,食材リスト!$A$6:$H$505,2,FALSE),0))</f>
        <v/>
      </c>
    </row>
    <row r="46" spans="1:26" ht="13.5" customHeight="1">
      <c r="A46" s="154"/>
      <c r="B46" s="155"/>
      <c r="C46" s="34"/>
      <c r="D46" s="12" t="str">
        <f>IF(A46="","",VLOOKUP(A46,食材リスト!$A$6:$H$505,3,FALSE))</f>
        <v/>
      </c>
      <c r="E46" s="19" t="str">
        <f>IF(COUNTA(A46:C46)&lt;&gt;2,"",ROUND(VLOOKUP(A46,食材リスト!$A$6:$H$505,4,FALSE)*C46/VLOOKUP(A46,食材リスト!$A$6:$H$505,2,FALSE),1))</f>
        <v/>
      </c>
      <c r="F46" s="30" t="str">
        <f>IF(COUNTA(A46:C46)&lt;&gt;2,"",ROUND(VLOOKUP(A46,食材リスト!$A$6:$H$505,5,FALSE)*C46/VLOOKUP(A46,食材リスト!$A$6:$H$505,2,FALSE),1))</f>
        <v/>
      </c>
      <c r="G46" s="20" t="str">
        <f>IF(COUNTA(A46:C46)&lt;&gt;2,"",ROUND(VLOOKUP(A46,食材リスト!$A$6:$H$505,6,FALSE)*C46/VLOOKUP(A46,食材リスト!$A$6:$H$505,2,FALSE),1))</f>
        <v/>
      </c>
      <c r="H46" s="25" t="str">
        <f>IF(COUNTA(A46:C46)&lt;&gt;2,"",ROUND(VLOOKUP(A46,食材リスト!$A$6:$H$505,7,FALSE)*C46/VLOOKUP(A46,食材リスト!$A$6:$H$505,2,FALSE),0))</f>
        <v/>
      </c>
      <c r="J46" s="154"/>
      <c r="K46" s="155"/>
      <c r="L46" s="34"/>
      <c r="M46" s="12" t="str">
        <f>IF(J46="","",VLOOKUP(J46,食材リスト!$A$6:$H$505,3,FALSE))</f>
        <v/>
      </c>
      <c r="N46" s="19" t="str">
        <f>IF(COUNTA(J46:L46)&lt;&gt;2,"",ROUND(VLOOKUP(J46,食材リスト!$A$6:$H$505,4,FALSE)*L46/VLOOKUP(J46,食材リスト!$A$6:$H$505,2,FALSE),1))</f>
        <v/>
      </c>
      <c r="O46" s="30" t="str">
        <f>IF(COUNTA(J46:L46)&lt;&gt;2,"",ROUND(VLOOKUP(J46,食材リスト!$A$6:$H$505,5,FALSE)*L46/VLOOKUP(J46,食材リスト!$A$6:$H$505,2,FALSE),1))</f>
        <v/>
      </c>
      <c r="P46" s="20" t="str">
        <f>IF(COUNTA(J46:L46)&lt;&gt;2,"",ROUND(VLOOKUP(J46,食材リスト!$A$6:$H$505,6,FALSE)*L46/VLOOKUP(J46,食材リスト!$A$6:$H$505,2,FALSE),1))</f>
        <v/>
      </c>
      <c r="Q46" s="25" t="str">
        <f>IF(COUNTA(J46:L46)&lt;&gt;2,"",ROUND(VLOOKUP(J46,食材リスト!$A$6:$H$505,7,FALSE)*L46/VLOOKUP(J46,食材リスト!$A$6:$H$505,2,FALSE),0))</f>
        <v/>
      </c>
      <c r="S46" s="154"/>
      <c r="T46" s="155"/>
      <c r="U46" s="34"/>
      <c r="V46" s="12" t="str">
        <f>IF(S46="","",VLOOKUP(S46,食材リスト!$A$6:$H$505,3,FALSE))</f>
        <v/>
      </c>
      <c r="W46" s="19" t="str">
        <f>IF(COUNTA(S46:U46)&lt;&gt;2,"",ROUND(VLOOKUP(S46,食材リスト!$A$6:$H$505,4,FALSE)*U46/VLOOKUP(S46,食材リスト!$A$6:$H$505,2,FALSE),1))</f>
        <v/>
      </c>
      <c r="X46" s="30" t="str">
        <f>IF(COUNTA(S46:U46)&lt;&gt;2,"",ROUND(VLOOKUP(S46,食材リスト!$A$6:$H$505,5,FALSE)*U46/VLOOKUP(S46,食材リスト!$A$6:$H$505,2,FALSE),1))</f>
        <v/>
      </c>
      <c r="Y46" s="20" t="str">
        <f>IF(COUNTA(S46:U46)&lt;&gt;2,"",ROUND(VLOOKUP(S46,食材リスト!$A$6:$H$505,6,FALSE)*U46/VLOOKUP(S46,食材リスト!$A$6:$H$505,2,FALSE),1))</f>
        <v/>
      </c>
      <c r="Z46" s="25" t="str">
        <f>IF(COUNTA(S46:U46)&lt;&gt;2,"",ROUND(VLOOKUP(S46,食材リスト!$A$6:$H$505,7,FALSE)*U46/VLOOKUP(S46,食材リスト!$A$6:$H$505,2,FALSE),0))</f>
        <v/>
      </c>
    </row>
    <row r="47" spans="1:26" ht="13.5" customHeight="1">
      <c r="A47" s="154"/>
      <c r="B47" s="155"/>
      <c r="C47" s="34"/>
      <c r="D47" s="12" t="str">
        <f>IF(A47="","",VLOOKUP(A47,食材リスト!$A$6:$H$505,3,FALSE))</f>
        <v/>
      </c>
      <c r="E47" s="19" t="str">
        <f>IF(COUNTA(A47:C47)&lt;&gt;2,"",ROUND(VLOOKUP(A47,食材リスト!$A$6:$H$505,4,FALSE)*C47/VLOOKUP(A47,食材リスト!$A$6:$H$505,2,FALSE),1))</f>
        <v/>
      </c>
      <c r="F47" s="30" t="str">
        <f>IF(COUNTA(A47:C47)&lt;&gt;2,"",ROUND(VLOOKUP(A47,食材リスト!$A$6:$H$505,5,FALSE)*C47/VLOOKUP(A47,食材リスト!$A$6:$H$505,2,FALSE),1))</f>
        <v/>
      </c>
      <c r="G47" s="20" t="str">
        <f>IF(COUNTA(A47:C47)&lt;&gt;2,"",ROUND(VLOOKUP(A47,食材リスト!$A$6:$H$505,6,FALSE)*C47/VLOOKUP(A47,食材リスト!$A$6:$H$505,2,FALSE),1))</f>
        <v/>
      </c>
      <c r="H47" s="25" t="str">
        <f>IF(COUNTA(A47:C47)&lt;&gt;2,"",ROUND(VLOOKUP(A47,食材リスト!$A$6:$H$505,7,FALSE)*C47/VLOOKUP(A47,食材リスト!$A$6:$H$505,2,FALSE),0))</f>
        <v/>
      </c>
      <c r="J47" s="154"/>
      <c r="K47" s="155"/>
      <c r="L47" s="34"/>
      <c r="M47" s="12" t="str">
        <f>IF(J47="","",VLOOKUP(J47,食材リスト!$A$6:$H$505,3,FALSE))</f>
        <v/>
      </c>
      <c r="N47" s="19" t="str">
        <f>IF(COUNTA(J47:L47)&lt;&gt;2,"",ROUND(VLOOKUP(J47,食材リスト!$A$6:$H$505,4,FALSE)*L47/VLOOKUP(J47,食材リスト!$A$6:$H$505,2,FALSE),1))</f>
        <v/>
      </c>
      <c r="O47" s="30" t="str">
        <f>IF(COUNTA(J47:L47)&lt;&gt;2,"",ROUND(VLOOKUP(J47,食材リスト!$A$6:$H$505,5,FALSE)*L47/VLOOKUP(J47,食材リスト!$A$6:$H$505,2,FALSE),1))</f>
        <v/>
      </c>
      <c r="P47" s="20" t="str">
        <f>IF(COUNTA(J47:L47)&lt;&gt;2,"",ROUND(VLOOKUP(J47,食材リスト!$A$6:$H$505,6,FALSE)*L47/VLOOKUP(J47,食材リスト!$A$6:$H$505,2,FALSE),1))</f>
        <v/>
      </c>
      <c r="Q47" s="25" t="str">
        <f>IF(COUNTA(J47:L47)&lt;&gt;2,"",ROUND(VLOOKUP(J47,食材リスト!$A$6:$H$505,7,FALSE)*L47/VLOOKUP(J47,食材リスト!$A$6:$H$505,2,FALSE),0))</f>
        <v/>
      </c>
      <c r="S47" s="154"/>
      <c r="T47" s="155"/>
      <c r="U47" s="34"/>
      <c r="V47" s="12" t="str">
        <f>IF(S47="","",VLOOKUP(S47,食材リスト!$A$6:$H$505,3,FALSE))</f>
        <v/>
      </c>
      <c r="W47" s="19" t="str">
        <f>IF(COUNTA(S47:U47)&lt;&gt;2,"",ROUND(VLOOKUP(S47,食材リスト!$A$6:$H$505,4,FALSE)*U47/VLOOKUP(S47,食材リスト!$A$6:$H$505,2,FALSE),1))</f>
        <v/>
      </c>
      <c r="X47" s="30" t="str">
        <f>IF(COUNTA(S47:U47)&lt;&gt;2,"",ROUND(VLOOKUP(S47,食材リスト!$A$6:$H$505,5,FALSE)*U47/VLOOKUP(S47,食材リスト!$A$6:$H$505,2,FALSE),1))</f>
        <v/>
      </c>
      <c r="Y47" s="20" t="str">
        <f>IF(COUNTA(S47:U47)&lt;&gt;2,"",ROUND(VLOOKUP(S47,食材リスト!$A$6:$H$505,6,FALSE)*U47/VLOOKUP(S47,食材リスト!$A$6:$H$505,2,FALSE),1))</f>
        <v/>
      </c>
      <c r="Z47" s="25" t="str">
        <f>IF(COUNTA(S47:U47)&lt;&gt;2,"",ROUND(VLOOKUP(S47,食材リスト!$A$6:$H$505,7,FALSE)*U47/VLOOKUP(S47,食材リスト!$A$6:$H$505,2,FALSE),0))</f>
        <v/>
      </c>
    </row>
    <row r="48" spans="1:26" ht="13.5" customHeight="1">
      <c r="A48" s="152"/>
      <c r="B48" s="153"/>
      <c r="C48" s="43"/>
      <c r="D48" s="13" t="str">
        <f>IF(A48="","",VLOOKUP(A48,食材リスト!$A$6:$H$505,3,FALSE))</f>
        <v/>
      </c>
      <c r="E48" s="21" t="str">
        <f>IF(COUNTA(A48:C48)&lt;&gt;2,"",ROUND(VLOOKUP(A48,食材リスト!$A$6:$H$505,4,FALSE)*C48/VLOOKUP(A48,食材リスト!$A$6:$H$505,2,FALSE),1))</f>
        <v/>
      </c>
      <c r="F48" s="31" t="str">
        <f>IF(COUNTA(A48:C48)&lt;&gt;2,"",ROUND(VLOOKUP(A48,食材リスト!$A$6:$H$505,5,FALSE)*C48/VLOOKUP(A48,食材リスト!$A$6:$H$505,2,FALSE),1))</f>
        <v/>
      </c>
      <c r="G48" s="22" t="str">
        <f>IF(COUNTA(A48:C48)&lt;&gt;2,"",ROUND(VLOOKUP(A48,食材リスト!$A$6:$H$505,6,FALSE)*C48/VLOOKUP(A48,食材リスト!$A$6:$H$505,2,FALSE),1))</f>
        <v/>
      </c>
      <c r="H48" s="26" t="str">
        <f>IF(COUNTA(A48:C48)&lt;&gt;2,"",ROUND(VLOOKUP(A48,食材リスト!$A$6:$H$505,7,FALSE)*C48/VLOOKUP(A48,食材リスト!$A$6:$H$505,2,FALSE),0))</f>
        <v/>
      </c>
      <c r="J48" s="152"/>
      <c r="K48" s="153"/>
      <c r="L48" s="43"/>
      <c r="M48" s="13" t="str">
        <f>IF(J48="","",VLOOKUP(J48,食材リスト!$A$6:$H$505,3,FALSE))</f>
        <v/>
      </c>
      <c r="N48" s="21" t="str">
        <f>IF(COUNTA(J48:L48)&lt;&gt;2,"",ROUND(VLOOKUP(J48,食材リスト!$A$6:$H$505,4,FALSE)*L48/VLOOKUP(J48,食材リスト!$A$6:$H$505,2,FALSE),1))</f>
        <v/>
      </c>
      <c r="O48" s="31" t="str">
        <f>IF(COUNTA(J48:L48)&lt;&gt;2,"",ROUND(VLOOKUP(J48,食材リスト!$A$6:$H$505,5,FALSE)*L48/VLOOKUP(J48,食材リスト!$A$6:$H$505,2,FALSE),1))</f>
        <v/>
      </c>
      <c r="P48" s="22" t="str">
        <f>IF(COUNTA(J48:L48)&lt;&gt;2,"",ROUND(VLOOKUP(J48,食材リスト!$A$6:$H$505,6,FALSE)*L48/VLOOKUP(J48,食材リスト!$A$6:$H$505,2,FALSE),1))</f>
        <v/>
      </c>
      <c r="Q48" s="26" t="str">
        <f>IF(COUNTA(J48:L48)&lt;&gt;2,"",ROUND(VLOOKUP(J48,食材リスト!$A$6:$H$505,7,FALSE)*L48/VLOOKUP(J48,食材リスト!$A$6:$H$505,2,FALSE),0))</f>
        <v/>
      </c>
      <c r="S48" s="152"/>
      <c r="T48" s="153"/>
      <c r="U48" s="43"/>
      <c r="V48" s="13" t="str">
        <f>IF(S48="","",VLOOKUP(S48,食材リスト!$A$6:$H$505,3,FALSE))</f>
        <v/>
      </c>
      <c r="W48" s="21" t="str">
        <f>IF(COUNTA(S48:U48)&lt;&gt;2,"",ROUND(VLOOKUP(S48,食材リスト!$A$6:$H$505,4,FALSE)*U48/VLOOKUP(S48,食材リスト!$A$6:$H$505,2,FALSE),1))</f>
        <v/>
      </c>
      <c r="X48" s="31" t="str">
        <f>IF(COUNTA(S48:U48)&lt;&gt;2,"",ROUND(VLOOKUP(S48,食材リスト!$A$6:$H$505,5,FALSE)*U48/VLOOKUP(S48,食材リスト!$A$6:$H$505,2,FALSE),1))</f>
        <v/>
      </c>
      <c r="Y48" s="22" t="str">
        <f>IF(COUNTA(S48:U48)&lt;&gt;2,"",ROUND(VLOOKUP(S48,食材リスト!$A$6:$H$505,6,FALSE)*U48/VLOOKUP(S48,食材リスト!$A$6:$H$505,2,FALSE),1))</f>
        <v/>
      </c>
      <c r="Z48" s="26" t="str">
        <f>IF(COUNTA(S48:U48)&lt;&gt;2,"",ROUND(VLOOKUP(S48,食材リスト!$A$6:$H$505,7,FALSE)*U48/VLOOKUP(S48,食材リスト!$A$6:$H$505,2,FALSE),0))</f>
        <v/>
      </c>
    </row>
    <row r="49" spans="1:26" ht="13.5" customHeight="1">
      <c r="N49" s="5"/>
      <c r="O49" s="5"/>
    </row>
    <row r="50" spans="1:26" ht="13.5" customHeight="1">
      <c r="A50" s="27"/>
      <c r="E50"/>
      <c r="F50"/>
    </row>
    <row r="51" spans="1:26" ht="13.5" customHeight="1">
      <c r="A51" s="158" t="s">
        <v>46</v>
      </c>
      <c r="E51" s="97" t="s">
        <v>42</v>
      </c>
      <c r="F51" s="98"/>
      <c r="G51" s="98"/>
      <c r="H51" s="99"/>
      <c r="J51" s="158" t="s">
        <v>46</v>
      </c>
      <c r="N51" s="97" t="s">
        <v>42</v>
      </c>
      <c r="O51" s="98"/>
      <c r="P51" s="98"/>
      <c r="Q51" s="99"/>
      <c r="S51" s="158" t="s">
        <v>46</v>
      </c>
      <c r="W51" s="97" t="s">
        <v>42</v>
      </c>
      <c r="X51" s="98"/>
      <c r="Y51" s="98"/>
      <c r="Z51" s="99"/>
    </row>
    <row r="52" spans="1:26" ht="13.5" customHeight="1">
      <c r="A52" s="213"/>
      <c r="E52" s="81" t="str">
        <f>IF(SUM(E54:G73)=0,"",ROUND(SUM(E54:E73),0)&amp;"g "&amp;"("&amp;ROUND(SUM(E54:E73)*100/(SUM(E54:E73)+SUM(F54:F73)+SUM(G54:G73)),0)&amp;"%)")</f>
        <v/>
      </c>
      <c r="F52" s="80" t="str">
        <f>IF(SUM(E54:G73)=0,"",ROUND(SUM(F54:F73),0)&amp;"g "&amp;"("&amp;ROUND(SUM(F54:F73)*100/(SUM(E54:E73)+SUM(F54:F73)+SUM(G54:G73)),0)&amp;"%)")</f>
        <v/>
      </c>
      <c r="G52" s="78" t="str">
        <f>IF(SUM(E54:G73)=0,"",ROUND(SUM(G54:G73),0)&amp;"g "&amp;"("&amp;ROUND(SUM(G54:G73)*100/(SUM(E54:E73)+SUM(F54:F73)+SUM(G54:G73)),0)&amp;"%)")</f>
        <v/>
      </c>
      <c r="H52" s="79">
        <f>SUM(H54:H73)</f>
        <v>0</v>
      </c>
      <c r="J52" s="213"/>
      <c r="N52" s="81" t="str">
        <f>IF(SUM(N54:P73)=0,"",ROUND(SUM(N54:N73),0)&amp;"g "&amp;"("&amp;ROUND(SUM(N54:N73)*100/(SUM(N54:N73)+SUM(O54:O73)+SUM(P54:P73)),0)&amp;"%)")</f>
        <v/>
      </c>
      <c r="O52" s="80" t="str">
        <f>IF(SUM(N54:P73)=0,"",ROUND(SUM(O54:O73),0)&amp;"g "&amp;"("&amp;ROUND(SUM(O54:O73)*100/(SUM(N54:N73)+SUM(O54:O73)+SUM(P54:P73)),0)&amp;"%)")</f>
        <v/>
      </c>
      <c r="P52" s="78" t="str">
        <f>IF(SUM(N54:P73)=0,"",ROUND(SUM(P54:P73),0)&amp;"g "&amp;"("&amp;ROUND(SUM(P54:P73)*100/(SUM(N54:N73)+SUM(O54:O73)+SUM(P54:P73)),0)&amp;"%)")</f>
        <v/>
      </c>
      <c r="Q52" s="79">
        <f>SUM(Q54:Q73)</f>
        <v>0</v>
      </c>
      <c r="S52" s="213"/>
      <c r="W52" s="81" t="str">
        <f>IF(SUM(W54:Y73)=0,"",ROUND(SUM(W54:W73),0)&amp;"g "&amp;"("&amp;ROUND(SUM(W54:W73)*100/(SUM(W54:W73)+SUM(X54:X73)+SUM(Y54:Y73)),0)&amp;"%)")</f>
        <v/>
      </c>
      <c r="X52" s="80" t="str">
        <f>IF(SUM(W54:Y73)=0,"",ROUND(SUM(X54:X73),0)&amp;"g "&amp;"("&amp;ROUND(SUM(X54:X73)*100/(SUM(W54:W73)+SUM(X54:X73)+SUM(Y54:Y73)),0)&amp;"%)")</f>
        <v/>
      </c>
      <c r="Y52" s="78" t="str">
        <f>IF(SUM(W54:Y73)=0,"",ROUND(SUM(Y54:Y73),0)&amp;"g "&amp;"("&amp;ROUND(SUM(Y54:Y73)*100/(SUM(W54:W73)+SUM(X54:X73)+SUM(Y54:Y73)),0)&amp;"%)")</f>
        <v/>
      </c>
      <c r="Z52" s="79">
        <f>SUM(Z54:Z73)</f>
        <v>0</v>
      </c>
    </row>
    <row r="53" spans="1:26" ht="13.5" customHeight="1">
      <c r="A53" s="100" t="s">
        <v>30</v>
      </c>
      <c r="B53" s="101"/>
      <c r="C53" s="2" t="s">
        <v>35</v>
      </c>
      <c r="D53" s="6" t="s">
        <v>24</v>
      </c>
      <c r="E53" s="96" t="s">
        <v>23</v>
      </c>
      <c r="F53" s="28" t="s">
        <v>21</v>
      </c>
      <c r="G53" s="98" t="s">
        <v>22</v>
      </c>
      <c r="H53" s="6" t="s">
        <v>25</v>
      </c>
      <c r="J53" s="100" t="s">
        <v>30</v>
      </c>
      <c r="K53" s="101"/>
      <c r="L53" s="2" t="s">
        <v>35</v>
      </c>
      <c r="M53" s="6" t="s">
        <v>24</v>
      </c>
      <c r="N53" s="96" t="s">
        <v>23</v>
      </c>
      <c r="O53" s="28" t="s">
        <v>21</v>
      </c>
      <c r="P53" s="98" t="s">
        <v>22</v>
      </c>
      <c r="Q53" s="6" t="s">
        <v>25</v>
      </c>
      <c r="S53" s="100" t="s">
        <v>30</v>
      </c>
      <c r="T53" s="101"/>
      <c r="U53" s="2" t="s">
        <v>35</v>
      </c>
      <c r="V53" s="6" t="s">
        <v>24</v>
      </c>
      <c r="W53" s="96" t="s">
        <v>23</v>
      </c>
      <c r="X53" s="28" t="s">
        <v>21</v>
      </c>
      <c r="Y53" s="98" t="s">
        <v>22</v>
      </c>
      <c r="Z53" s="6" t="s">
        <v>25</v>
      </c>
    </row>
    <row r="54" spans="1:26" ht="13.5" customHeight="1">
      <c r="A54" s="160"/>
      <c r="B54" s="161"/>
      <c r="C54" s="49"/>
      <c r="D54" s="23" t="str">
        <f>IF(A54="","",VLOOKUP(A54,食材リスト!$A$6:$H$505,3,FALSE))</f>
        <v/>
      </c>
      <c r="E54" s="17" t="str">
        <f>IF(COUNTA(A54:C54)&lt;&gt;2,"",ROUND(VLOOKUP(A54,食材リスト!$A$6:$H$505,4,FALSE)*C54/VLOOKUP(A54,食材リスト!$A$6:$H$505,2,FALSE),1))</f>
        <v/>
      </c>
      <c r="F54" s="29" t="str">
        <f>IF(COUNTA(A54:C54)&lt;&gt;2,"",ROUND(VLOOKUP(A54,食材リスト!$A$6:$H$505,5,FALSE)*C54/VLOOKUP(A54,食材リスト!$A$6:$H$505,2,FALSE),1))</f>
        <v/>
      </c>
      <c r="G54" s="18" t="str">
        <f>IF(COUNTA(A54:C54)&lt;&gt;2,"",ROUND(VLOOKUP(A54,食材リスト!$A$6:$H$505,6,FALSE)*C54/VLOOKUP(A54,食材リスト!$A$6:$H$505,2,FALSE),1))</f>
        <v/>
      </c>
      <c r="H54" s="24" t="str">
        <f>IF(COUNTA(A54:C54)&lt;&gt;2,"",ROUND(VLOOKUP(A54,食材リスト!$A$6:$H$505,7,FALSE)*C54/VLOOKUP(A54,食材リスト!$A$6:$H$505,2,FALSE),0))</f>
        <v/>
      </c>
      <c r="J54" s="154"/>
      <c r="K54" s="155"/>
      <c r="L54" s="49"/>
      <c r="M54" s="23" t="str">
        <f>IF(J54="","",VLOOKUP(J54,食材リスト!$A$6:$H$505,3,FALSE))</f>
        <v/>
      </c>
      <c r="N54" s="17" t="str">
        <f>IF(COUNTA(J54:L54)&lt;&gt;2,"",ROUND(VLOOKUP(J54,食材リスト!$A$6:$H$505,4,FALSE)*L54/VLOOKUP(J54,食材リスト!$A$6:$H$505,2,FALSE),1))</f>
        <v/>
      </c>
      <c r="O54" s="29" t="str">
        <f>IF(COUNTA(J54:L54)&lt;&gt;2,"",ROUND(VLOOKUP(J54,食材リスト!$A$6:$H$505,5,FALSE)*L54/VLOOKUP(J54,食材リスト!$A$6:$H$505,2,FALSE),1))</f>
        <v/>
      </c>
      <c r="P54" s="18" t="str">
        <f>IF(COUNTA(J54:L54)&lt;&gt;2,"",ROUND(VLOOKUP(J54,食材リスト!$A$6:$H$505,6,FALSE)*L54/VLOOKUP(J54,食材リスト!$A$6:$H$505,2,FALSE),1))</f>
        <v/>
      </c>
      <c r="Q54" s="24" t="str">
        <f>IF(COUNTA(J54:L54)&lt;&gt;2,"",ROUND(VLOOKUP(J54,食材リスト!$A$6:$H$505,7,FALSE)*L54/VLOOKUP(J54,食材リスト!$A$6:$H$505,2,FALSE),0))</f>
        <v/>
      </c>
      <c r="S54" s="154"/>
      <c r="T54" s="155"/>
      <c r="U54" s="49"/>
      <c r="V54" s="23" t="str">
        <f>IF(S54="","",VLOOKUP(S54,食材リスト!$A$6:$H$505,3,FALSE))</f>
        <v/>
      </c>
      <c r="W54" s="17" t="str">
        <f>IF(COUNTA(S54:U54)&lt;&gt;2,"",ROUND(VLOOKUP(S54,食材リスト!$A$6:$H$505,4,FALSE)*U54/VLOOKUP(S54,食材リスト!$A$6:$H$505,2,FALSE),1))</f>
        <v/>
      </c>
      <c r="X54" s="29" t="str">
        <f>IF(COUNTA(S54:U54)&lt;&gt;2,"",ROUND(VLOOKUP(S54,食材リスト!$A$6:$H$505,5,FALSE)*U54/VLOOKUP(S54,食材リスト!$A$6:$H$505,2,FALSE),1))</f>
        <v/>
      </c>
      <c r="Y54" s="18" t="str">
        <f>IF(COUNTA(S54:U54)&lt;&gt;2,"",ROUND(VLOOKUP(S54,食材リスト!$A$6:$H$505,6,FALSE)*U54/VLOOKUP(S54,食材リスト!$A$6:$H$505,2,FALSE),1))</f>
        <v/>
      </c>
      <c r="Z54" s="24" t="str">
        <f>IF(COUNTA(S54:U54)&lt;&gt;2,"",ROUND(VLOOKUP(S54,食材リスト!$A$6:$H$505,7,FALSE)*U54/VLOOKUP(S54,食材リスト!$A$6:$H$505,2,FALSE),0))</f>
        <v/>
      </c>
    </row>
    <row r="55" spans="1:26" ht="13.5" customHeight="1">
      <c r="A55" s="154"/>
      <c r="B55" s="155"/>
      <c r="C55" s="34"/>
      <c r="D55" s="12" t="str">
        <f>IF(A55="","",VLOOKUP(A55,食材リスト!$A$6:$H$505,3,FALSE))</f>
        <v/>
      </c>
      <c r="E55" s="19" t="str">
        <f>IF(COUNTA(A55:C55)&lt;&gt;2,"",ROUND(VLOOKUP(A55,食材リスト!$A$6:$H$505,4,FALSE)*C55/VLOOKUP(A55,食材リスト!$A$6:$H$505,2,FALSE),1))</f>
        <v/>
      </c>
      <c r="F55" s="30" t="str">
        <f>IF(COUNTA(A55:C55)&lt;&gt;2,"",ROUND(VLOOKUP(A55,食材リスト!$A$6:$H$505,5,FALSE)*C55/VLOOKUP(A55,食材リスト!$A$6:$H$505,2,FALSE),1))</f>
        <v/>
      </c>
      <c r="G55" s="20" t="str">
        <f>IF(COUNTA(A55:C55)&lt;&gt;2,"",ROUND(VLOOKUP(A55,食材リスト!$A$6:$H$505,6,FALSE)*C55/VLOOKUP(A55,食材リスト!$A$6:$H$505,2,FALSE),1))</f>
        <v/>
      </c>
      <c r="H55" s="25" t="str">
        <f>IF(COUNTA(A55:C55)&lt;&gt;2,"",ROUND(VLOOKUP(A55,食材リスト!$A$6:$H$505,7,FALSE)*C55/VLOOKUP(A55,食材リスト!$A$6:$H$505,2,FALSE),0))</f>
        <v/>
      </c>
      <c r="J55" s="154"/>
      <c r="K55" s="155"/>
      <c r="L55" s="34"/>
      <c r="M55" s="12" t="str">
        <f>IF(J55="","",VLOOKUP(J55,食材リスト!$A$6:$H$505,3,FALSE))</f>
        <v/>
      </c>
      <c r="N55" s="19" t="str">
        <f>IF(COUNTA(J55:L55)&lt;&gt;2,"",ROUND(VLOOKUP(J55,食材リスト!$A$6:$H$505,4,FALSE)*L55/VLOOKUP(J55,食材リスト!$A$6:$H$505,2,FALSE),1))</f>
        <v/>
      </c>
      <c r="O55" s="30" t="str">
        <f>IF(COUNTA(J55:L55)&lt;&gt;2,"",ROUND(VLOOKUP(J55,食材リスト!$A$6:$H$505,5,FALSE)*L55/VLOOKUP(J55,食材リスト!$A$6:$H$505,2,FALSE),1))</f>
        <v/>
      </c>
      <c r="P55" s="20" t="str">
        <f>IF(COUNTA(J55:L55)&lt;&gt;2,"",ROUND(VLOOKUP(J55,食材リスト!$A$6:$H$505,6,FALSE)*L55/VLOOKUP(J55,食材リスト!$A$6:$H$505,2,FALSE),1))</f>
        <v/>
      </c>
      <c r="Q55" s="25" t="str">
        <f>IF(COUNTA(J55:L55)&lt;&gt;2,"",ROUND(VLOOKUP(J55,食材リスト!$A$6:$H$505,7,FALSE)*L55/VLOOKUP(J55,食材リスト!$A$6:$H$505,2,FALSE),0))</f>
        <v/>
      </c>
      <c r="S55" s="154"/>
      <c r="T55" s="155"/>
      <c r="U55" s="34"/>
      <c r="V55" s="12" t="str">
        <f>IF(S55="","",VLOOKUP(S55,食材リスト!$A$6:$H$505,3,FALSE))</f>
        <v/>
      </c>
      <c r="W55" s="19" t="str">
        <f>IF(COUNTA(S55:U55)&lt;&gt;2,"",ROUND(VLOOKUP(S55,食材リスト!$A$6:$H$505,4,FALSE)*U55/VLOOKUP(S55,食材リスト!$A$6:$H$505,2,FALSE),1))</f>
        <v/>
      </c>
      <c r="X55" s="30" t="str">
        <f>IF(COUNTA(S55:U55)&lt;&gt;2,"",ROUND(VLOOKUP(S55,食材リスト!$A$6:$H$505,5,FALSE)*U55/VLOOKUP(S55,食材リスト!$A$6:$H$505,2,FALSE),1))</f>
        <v/>
      </c>
      <c r="Y55" s="20" t="str">
        <f>IF(COUNTA(S55:U55)&lt;&gt;2,"",ROUND(VLOOKUP(S55,食材リスト!$A$6:$H$505,6,FALSE)*U55/VLOOKUP(S55,食材リスト!$A$6:$H$505,2,FALSE),1))</f>
        <v/>
      </c>
      <c r="Z55" s="25" t="str">
        <f>IF(COUNTA(S55:U55)&lt;&gt;2,"",ROUND(VLOOKUP(S55,食材リスト!$A$6:$H$505,7,FALSE)*U55/VLOOKUP(S55,食材リスト!$A$6:$H$505,2,FALSE),0))</f>
        <v/>
      </c>
    </row>
    <row r="56" spans="1:26" ht="13.5" customHeight="1">
      <c r="A56" s="154"/>
      <c r="B56" s="155"/>
      <c r="C56" s="34"/>
      <c r="D56" s="12" t="str">
        <f>IF(A56="","",VLOOKUP(A56,食材リスト!$A$6:$H$505,3,FALSE))</f>
        <v/>
      </c>
      <c r="E56" s="19" t="str">
        <f>IF(COUNTA(A56:C56)&lt;&gt;2,"",ROUND(VLOOKUP(A56,食材リスト!$A$6:$H$505,4,FALSE)*C56/VLOOKUP(A56,食材リスト!$A$6:$H$505,2,FALSE),1))</f>
        <v/>
      </c>
      <c r="F56" s="30" t="str">
        <f>IF(COUNTA(A56:C56)&lt;&gt;2,"",ROUND(VLOOKUP(A56,食材リスト!$A$6:$H$505,5,FALSE)*C56/VLOOKUP(A56,食材リスト!$A$6:$H$505,2,FALSE),1))</f>
        <v/>
      </c>
      <c r="G56" s="20" t="str">
        <f>IF(COUNTA(A56:C56)&lt;&gt;2,"",ROUND(VLOOKUP(A56,食材リスト!$A$6:$H$505,6,FALSE)*C56/VLOOKUP(A56,食材リスト!$A$6:$H$505,2,FALSE),1))</f>
        <v/>
      </c>
      <c r="H56" s="25" t="str">
        <f>IF(COUNTA(A56:C56)&lt;&gt;2,"",ROUND(VLOOKUP(A56,食材リスト!$A$6:$H$505,7,FALSE)*C56/VLOOKUP(A56,食材リスト!$A$6:$H$505,2,FALSE),0))</f>
        <v/>
      </c>
      <c r="J56" s="154"/>
      <c r="K56" s="155"/>
      <c r="L56" s="34"/>
      <c r="M56" s="12" t="str">
        <f>IF(J56="","",VLOOKUP(J56,食材リスト!$A$6:$H$505,3,FALSE))</f>
        <v/>
      </c>
      <c r="N56" s="19" t="str">
        <f>IF(COUNTA(J56:L56)&lt;&gt;2,"",ROUND(VLOOKUP(J56,食材リスト!$A$6:$H$505,4,FALSE)*L56/VLOOKUP(J56,食材リスト!$A$6:$H$505,2,FALSE),1))</f>
        <v/>
      </c>
      <c r="O56" s="30" t="str">
        <f>IF(COUNTA(J56:L56)&lt;&gt;2,"",ROUND(VLOOKUP(J56,食材リスト!$A$6:$H$505,5,FALSE)*L56/VLOOKUP(J56,食材リスト!$A$6:$H$505,2,FALSE),1))</f>
        <v/>
      </c>
      <c r="P56" s="20" t="str">
        <f>IF(COUNTA(J56:L56)&lt;&gt;2,"",ROUND(VLOOKUP(J56,食材リスト!$A$6:$H$505,6,FALSE)*L56/VLOOKUP(J56,食材リスト!$A$6:$H$505,2,FALSE),1))</f>
        <v/>
      </c>
      <c r="Q56" s="25" t="str">
        <f>IF(COUNTA(J56:L56)&lt;&gt;2,"",ROUND(VLOOKUP(J56,食材リスト!$A$6:$H$505,7,FALSE)*L56/VLOOKUP(J56,食材リスト!$A$6:$H$505,2,FALSE),0))</f>
        <v/>
      </c>
      <c r="S56" s="154"/>
      <c r="T56" s="155"/>
      <c r="U56" s="34"/>
      <c r="V56" s="12" t="str">
        <f>IF(S56="","",VLOOKUP(S56,食材リスト!$A$6:$H$505,3,FALSE))</f>
        <v/>
      </c>
      <c r="W56" s="19" t="str">
        <f>IF(COUNTA(S56:U56)&lt;&gt;2,"",ROUND(VLOOKUP(S56,食材リスト!$A$6:$H$505,4,FALSE)*U56/VLOOKUP(S56,食材リスト!$A$6:$H$505,2,FALSE),1))</f>
        <v/>
      </c>
      <c r="X56" s="30" t="str">
        <f>IF(COUNTA(S56:U56)&lt;&gt;2,"",ROUND(VLOOKUP(S56,食材リスト!$A$6:$H$505,5,FALSE)*U56/VLOOKUP(S56,食材リスト!$A$6:$H$505,2,FALSE),1))</f>
        <v/>
      </c>
      <c r="Y56" s="20" t="str">
        <f>IF(COUNTA(S56:U56)&lt;&gt;2,"",ROUND(VLOOKUP(S56,食材リスト!$A$6:$H$505,6,FALSE)*U56/VLOOKUP(S56,食材リスト!$A$6:$H$505,2,FALSE),1))</f>
        <v/>
      </c>
      <c r="Z56" s="25" t="str">
        <f>IF(COUNTA(S56:U56)&lt;&gt;2,"",ROUND(VLOOKUP(S56,食材リスト!$A$6:$H$505,7,FALSE)*U56/VLOOKUP(S56,食材リスト!$A$6:$H$505,2,FALSE),0))</f>
        <v/>
      </c>
    </row>
    <row r="57" spans="1:26" ht="13.5" customHeight="1">
      <c r="A57" s="154"/>
      <c r="B57" s="155"/>
      <c r="C57" s="34"/>
      <c r="D57" s="12" t="str">
        <f>IF(A57="","",VLOOKUP(A57,食材リスト!$A$6:$H$505,3,FALSE))</f>
        <v/>
      </c>
      <c r="E57" s="19" t="str">
        <f>IF(COUNTA(A57:C57)&lt;&gt;2,"",ROUND(VLOOKUP(A57,食材リスト!$A$6:$H$505,4,FALSE)*C57/VLOOKUP(A57,食材リスト!$A$6:$H$505,2,FALSE),1))</f>
        <v/>
      </c>
      <c r="F57" s="30" t="str">
        <f>IF(COUNTA(A57:C57)&lt;&gt;2,"",ROUND(VLOOKUP(A57,食材リスト!$A$6:$H$505,5,FALSE)*C57/VLOOKUP(A57,食材リスト!$A$6:$H$505,2,FALSE),1))</f>
        <v/>
      </c>
      <c r="G57" s="20" t="str">
        <f>IF(COUNTA(A57:C57)&lt;&gt;2,"",ROUND(VLOOKUP(A57,食材リスト!$A$6:$H$505,6,FALSE)*C57/VLOOKUP(A57,食材リスト!$A$6:$H$505,2,FALSE),1))</f>
        <v/>
      </c>
      <c r="H57" s="25" t="str">
        <f>IF(COUNTA(A57:C57)&lt;&gt;2,"",ROUND(VLOOKUP(A57,食材リスト!$A$6:$H$505,7,FALSE)*C57/VLOOKUP(A57,食材リスト!$A$6:$H$505,2,FALSE),0))</f>
        <v/>
      </c>
      <c r="J57" s="154"/>
      <c r="K57" s="155"/>
      <c r="L57" s="34"/>
      <c r="M57" s="12" t="str">
        <f>IF(J57="","",VLOOKUP(J57,食材リスト!$A$6:$H$505,3,FALSE))</f>
        <v/>
      </c>
      <c r="N57" s="19" t="str">
        <f>IF(COUNTA(J57:L57)&lt;&gt;2,"",ROUND(VLOOKUP(J57,食材リスト!$A$6:$H$505,4,FALSE)*L57/VLOOKUP(J57,食材リスト!$A$6:$H$505,2,FALSE),1))</f>
        <v/>
      </c>
      <c r="O57" s="30" t="str">
        <f>IF(COUNTA(J57:L57)&lt;&gt;2,"",ROUND(VLOOKUP(J57,食材リスト!$A$6:$H$505,5,FALSE)*L57/VLOOKUP(J57,食材リスト!$A$6:$H$505,2,FALSE),1))</f>
        <v/>
      </c>
      <c r="P57" s="20" t="str">
        <f>IF(COUNTA(J57:L57)&lt;&gt;2,"",ROUND(VLOOKUP(J57,食材リスト!$A$6:$H$505,6,FALSE)*L57/VLOOKUP(J57,食材リスト!$A$6:$H$505,2,FALSE),1))</f>
        <v/>
      </c>
      <c r="Q57" s="25" t="str">
        <f>IF(COUNTA(J57:L57)&lt;&gt;2,"",ROUND(VLOOKUP(J57,食材リスト!$A$6:$H$505,7,FALSE)*L57/VLOOKUP(J57,食材リスト!$A$6:$H$505,2,FALSE),0))</f>
        <v/>
      </c>
      <c r="S57" s="154"/>
      <c r="T57" s="155"/>
      <c r="U57" s="34"/>
      <c r="V57" s="12" t="str">
        <f>IF(S57="","",VLOOKUP(S57,食材リスト!$A$6:$H$505,3,FALSE))</f>
        <v/>
      </c>
      <c r="W57" s="19" t="str">
        <f>IF(COUNTA(S57:U57)&lt;&gt;2,"",ROUND(VLOOKUP(S57,食材リスト!$A$6:$H$505,4,FALSE)*U57/VLOOKUP(S57,食材リスト!$A$6:$H$505,2,FALSE),1))</f>
        <v/>
      </c>
      <c r="X57" s="30" t="str">
        <f>IF(COUNTA(S57:U57)&lt;&gt;2,"",ROUND(VLOOKUP(S57,食材リスト!$A$6:$H$505,5,FALSE)*U57/VLOOKUP(S57,食材リスト!$A$6:$H$505,2,FALSE),1))</f>
        <v/>
      </c>
      <c r="Y57" s="20" t="str">
        <f>IF(COUNTA(S57:U57)&lt;&gt;2,"",ROUND(VLOOKUP(S57,食材リスト!$A$6:$H$505,6,FALSE)*U57/VLOOKUP(S57,食材リスト!$A$6:$H$505,2,FALSE),1))</f>
        <v/>
      </c>
      <c r="Z57" s="25" t="str">
        <f>IF(COUNTA(S57:U57)&lt;&gt;2,"",ROUND(VLOOKUP(S57,食材リスト!$A$6:$H$505,7,FALSE)*U57/VLOOKUP(S57,食材リスト!$A$6:$H$505,2,FALSE),0))</f>
        <v/>
      </c>
    </row>
    <row r="58" spans="1:26" ht="13.5" customHeight="1">
      <c r="A58" s="154"/>
      <c r="B58" s="155"/>
      <c r="C58" s="34"/>
      <c r="D58" s="12" t="str">
        <f>IF(A58="","",VLOOKUP(A58,食材リスト!$A$6:$H$505,3,FALSE))</f>
        <v/>
      </c>
      <c r="E58" s="19" t="str">
        <f>IF(COUNTA(A58:C58)&lt;&gt;2,"",ROUND(VLOOKUP(A58,食材リスト!$A$6:$H$505,4,FALSE)*C58/VLOOKUP(A58,食材リスト!$A$6:$H$505,2,FALSE),1))</f>
        <v/>
      </c>
      <c r="F58" s="30" t="str">
        <f>IF(COUNTA(A58:C58)&lt;&gt;2,"",ROUND(VLOOKUP(A58,食材リスト!$A$6:$H$505,5,FALSE)*C58/VLOOKUP(A58,食材リスト!$A$6:$H$505,2,FALSE),1))</f>
        <v/>
      </c>
      <c r="G58" s="20" t="str">
        <f>IF(COUNTA(A58:C58)&lt;&gt;2,"",ROUND(VLOOKUP(A58,食材リスト!$A$6:$H$505,6,FALSE)*C58/VLOOKUP(A58,食材リスト!$A$6:$H$505,2,FALSE),1))</f>
        <v/>
      </c>
      <c r="H58" s="25" t="str">
        <f>IF(COUNTA(A58:C58)&lt;&gt;2,"",ROUND(VLOOKUP(A58,食材リスト!$A$6:$H$505,7,FALSE)*C58/VLOOKUP(A58,食材リスト!$A$6:$H$505,2,FALSE),0))</f>
        <v/>
      </c>
      <c r="J58" s="154"/>
      <c r="K58" s="155"/>
      <c r="L58" s="34"/>
      <c r="M58" s="12" t="str">
        <f>IF(J58="","",VLOOKUP(J58,食材リスト!$A$6:$H$505,3,FALSE))</f>
        <v/>
      </c>
      <c r="N58" s="19" t="str">
        <f>IF(COUNTA(J58:L58)&lt;&gt;2,"",ROUND(VLOOKUP(J58,食材リスト!$A$6:$H$505,4,FALSE)*L58/VLOOKUP(J58,食材リスト!$A$6:$H$505,2,FALSE),1))</f>
        <v/>
      </c>
      <c r="O58" s="30" t="str">
        <f>IF(COUNTA(J58:L58)&lt;&gt;2,"",ROUND(VLOOKUP(J58,食材リスト!$A$6:$H$505,5,FALSE)*L58/VLOOKUP(J58,食材リスト!$A$6:$H$505,2,FALSE),1))</f>
        <v/>
      </c>
      <c r="P58" s="20" t="str">
        <f>IF(COUNTA(J58:L58)&lt;&gt;2,"",ROUND(VLOOKUP(J58,食材リスト!$A$6:$H$505,6,FALSE)*L58/VLOOKUP(J58,食材リスト!$A$6:$H$505,2,FALSE),1))</f>
        <v/>
      </c>
      <c r="Q58" s="25" t="str">
        <f>IF(COUNTA(J58:L58)&lt;&gt;2,"",ROUND(VLOOKUP(J58,食材リスト!$A$6:$H$505,7,FALSE)*L58/VLOOKUP(J58,食材リスト!$A$6:$H$505,2,FALSE),0))</f>
        <v/>
      </c>
      <c r="S58" s="154"/>
      <c r="T58" s="155"/>
      <c r="U58" s="34"/>
      <c r="V58" s="12" t="str">
        <f>IF(S58="","",VLOOKUP(S58,食材リスト!$A$6:$H$505,3,FALSE))</f>
        <v/>
      </c>
      <c r="W58" s="19" t="str">
        <f>IF(COUNTA(S58:U58)&lt;&gt;2,"",ROUND(VLOOKUP(S58,食材リスト!$A$6:$H$505,4,FALSE)*U58/VLOOKUP(S58,食材リスト!$A$6:$H$505,2,FALSE),1))</f>
        <v/>
      </c>
      <c r="X58" s="30" t="str">
        <f>IF(COUNTA(S58:U58)&lt;&gt;2,"",ROUND(VLOOKUP(S58,食材リスト!$A$6:$H$505,5,FALSE)*U58/VLOOKUP(S58,食材リスト!$A$6:$H$505,2,FALSE),1))</f>
        <v/>
      </c>
      <c r="Y58" s="20" t="str">
        <f>IF(COUNTA(S58:U58)&lt;&gt;2,"",ROUND(VLOOKUP(S58,食材リスト!$A$6:$H$505,6,FALSE)*U58/VLOOKUP(S58,食材リスト!$A$6:$H$505,2,FALSE),1))</f>
        <v/>
      </c>
      <c r="Z58" s="25" t="str">
        <f>IF(COUNTA(S58:U58)&lt;&gt;2,"",ROUND(VLOOKUP(S58,食材リスト!$A$6:$H$505,7,FALSE)*U58/VLOOKUP(S58,食材リスト!$A$6:$H$505,2,FALSE),0))</f>
        <v/>
      </c>
    </row>
    <row r="59" spans="1:26" ht="13.5" customHeight="1">
      <c r="A59" s="154"/>
      <c r="B59" s="155"/>
      <c r="C59" s="34"/>
      <c r="D59" s="12" t="str">
        <f>IF(A59="","",VLOOKUP(A59,食材リスト!$A$6:$H$505,3,FALSE))</f>
        <v/>
      </c>
      <c r="E59" s="19" t="str">
        <f>IF(COUNTA(A59:C59)&lt;&gt;2,"",ROUND(VLOOKUP(A59,食材リスト!$A$6:$H$505,4,FALSE)*C59/VLOOKUP(A59,食材リスト!$A$6:$H$505,2,FALSE),1))</f>
        <v/>
      </c>
      <c r="F59" s="30" t="str">
        <f>IF(COUNTA(A59:C59)&lt;&gt;2,"",ROUND(VLOOKUP(A59,食材リスト!$A$6:$H$505,5,FALSE)*C59/VLOOKUP(A59,食材リスト!$A$6:$H$505,2,FALSE),1))</f>
        <v/>
      </c>
      <c r="G59" s="20" t="str">
        <f>IF(COUNTA(A59:C59)&lt;&gt;2,"",ROUND(VLOOKUP(A59,食材リスト!$A$6:$H$505,6,FALSE)*C59/VLOOKUP(A59,食材リスト!$A$6:$H$505,2,FALSE),1))</f>
        <v/>
      </c>
      <c r="H59" s="25" t="str">
        <f>IF(COUNTA(A59:C59)&lt;&gt;2,"",ROUND(VLOOKUP(A59,食材リスト!$A$6:$H$505,7,FALSE)*C59/VLOOKUP(A59,食材リスト!$A$6:$H$505,2,FALSE),0))</f>
        <v/>
      </c>
      <c r="J59" s="154"/>
      <c r="K59" s="155"/>
      <c r="L59" s="34"/>
      <c r="M59" s="12" t="str">
        <f>IF(J59="","",VLOOKUP(J59,食材リスト!$A$6:$H$505,3,FALSE))</f>
        <v/>
      </c>
      <c r="N59" s="19" t="str">
        <f>IF(COUNTA(J59:L59)&lt;&gt;2,"",ROUND(VLOOKUP(J59,食材リスト!$A$6:$H$505,4,FALSE)*L59/VLOOKUP(J59,食材リスト!$A$6:$H$505,2,FALSE),1))</f>
        <v/>
      </c>
      <c r="O59" s="30" t="str">
        <f>IF(COUNTA(J59:L59)&lt;&gt;2,"",ROUND(VLOOKUP(J59,食材リスト!$A$6:$H$505,5,FALSE)*L59/VLOOKUP(J59,食材リスト!$A$6:$H$505,2,FALSE),1))</f>
        <v/>
      </c>
      <c r="P59" s="20" t="str">
        <f>IF(COUNTA(J59:L59)&lt;&gt;2,"",ROUND(VLOOKUP(J59,食材リスト!$A$6:$H$505,6,FALSE)*L59/VLOOKUP(J59,食材リスト!$A$6:$H$505,2,FALSE),1))</f>
        <v/>
      </c>
      <c r="Q59" s="25" t="str">
        <f>IF(COUNTA(J59:L59)&lt;&gt;2,"",ROUND(VLOOKUP(J59,食材リスト!$A$6:$H$505,7,FALSE)*L59/VLOOKUP(J59,食材リスト!$A$6:$H$505,2,FALSE),0))</f>
        <v/>
      </c>
      <c r="S59" s="154"/>
      <c r="T59" s="155"/>
      <c r="U59" s="34"/>
      <c r="V59" s="12" t="str">
        <f>IF(S59="","",VLOOKUP(S59,食材リスト!$A$6:$H$505,3,FALSE))</f>
        <v/>
      </c>
      <c r="W59" s="19" t="str">
        <f>IF(COUNTA(S59:U59)&lt;&gt;2,"",ROUND(VLOOKUP(S59,食材リスト!$A$6:$H$505,4,FALSE)*U59/VLOOKUP(S59,食材リスト!$A$6:$H$505,2,FALSE),1))</f>
        <v/>
      </c>
      <c r="X59" s="30" t="str">
        <f>IF(COUNTA(S59:U59)&lt;&gt;2,"",ROUND(VLOOKUP(S59,食材リスト!$A$6:$H$505,5,FALSE)*U59/VLOOKUP(S59,食材リスト!$A$6:$H$505,2,FALSE),1))</f>
        <v/>
      </c>
      <c r="Y59" s="20" t="str">
        <f>IF(COUNTA(S59:U59)&lt;&gt;2,"",ROUND(VLOOKUP(S59,食材リスト!$A$6:$H$505,6,FALSE)*U59/VLOOKUP(S59,食材リスト!$A$6:$H$505,2,FALSE),1))</f>
        <v/>
      </c>
      <c r="Z59" s="25" t="str">
        <f>IF(COUNTA(S59:U59)&lt;&gt;2,"",ROUND(VLOOKUP(S59,食材リスト!$A$6:$H$505,7,FALSE)*U59/VLOOKUP(S59,食材リスト!$A$6:$H$505,2,FALSE),0))</f>
        <v/>
      </c>
    </row>
    <row r="60" spans="1:26" ht="13.5" customHeight="1">
      <c r="A60" s="154"/>
      <c r="B60" s="155"/>
      <c r="C60" s="34"/>
      <c r="D60" s="12" t="str">
        <f>IF(A60="","",VLOOKUP(A60,食材リスト!$A$6:$H$505,3,FALSE))</f>
        <v/>
      </c>
      <c r="E60" s="19" t="str">
        <f>IF(COUNTA(A60:C60)&lt;&gt;2,"",ROUND(VLOOKUP(A60,食材リスト!$A$6:$H$505,4,FALSE)*C60/VLOOKUP(A60,食材リスト!$A$6:$H$505,2,FALSE),1))</f>
        <v/>
      </c>
      <c r="F60" s="30" t="str">
        <f>IF(COUNTA(A60:C60)&lt;&gt;2,"",ROUND(VLOOKUP(A60,食材リスト!$A$6:$H$505,5,FALSE)*C60/VLOOKUP(A60,食材リスト!$A$6:$H$505,2,FALSE),1))</f>
        <v/>
      </c>
      <c r="G60" s="20" t="str">
        <f>IF(COUNTA(A60:C60)&lt;&gt;2,"",ROUND(VLOOKUP(A60,食材リスト!$A$6:$H$505,6,FALSE)*C60/VLOOKUP(A60,食材リスト!$A$6:$H$505,2,FALSE),1))</f>
        <v/>
      </c>
      <c r="H60" s="25" t="str">
        <f>IF(COUNTA(A60:C60)&lt;&gt;2,"",ROUND(VLOOKUP(A60,食材リスト!$A$6:$H$505,7,FALSE)*C60/VLOOKUP(A60,食材リスト!$A$6:$H$505,2,FALSE),0))</f>
        <v/>
      </c>
      <c r="J60" s="154"/>
      <c r="K60" s="155"/>
      <c r="L60" s="34"/>
      <c r="M60" s="12" t="str">
        <f>IF(J60="","",VLOOKUP(J60,食材リスト!$A$6:$H$505,3,FALSE))</f>
        <v/>
      </c>
      <c r="N60" s="19" t="str">
        <f>IF(COUNTA(J60:L60)&lt;&gt;2,"",ROUND(VLOOKUP(J60,食材リスト!$A$6:$H$505,4,FALSE)*L60/VLOOKUP(J60,食材リスト!$A$6:$H$505,2,FALSE),1))</f>
        <v/>
      </c>
      <c r="O60" s="30" t="str">
        <f>IF(COUNTA(J60:L60)&lt;&gt;2,"",ROUND(VLOOKUP(J60,食材リスト!$A$6:$H$505,5,FALSE)*L60/VLOOKUP(J60,食材リスト!$A$6:$H$505,2,FALSE),1))</f>
        <v/>
      </c>
      <c r="P60" s="20" t="str">
        <f>IF(COUNTA(J60:L60)&lt;&gt;2,"",ROUND(VLOOKUP(J60,食材リスト!$A$6:$H$505,6,FALSE)*L60/VLOOKUP(J60,食材リスト!$A$6:$H$505,2,FALSE),1))</f>
        <v/>
      </c>
      <c r="Q60" s="25" t="str">
        <f>IF(COUNTA(J60:L60)&lt;&gt;2,"",ROUND(VLOOKUP(J60,食材リスト!$A$6:$H$505,7,FALSE)*L60/VLOOKUP(J60,食材リスト!$A$6:$H$505,2,FALSE),0))</f>
        <v/>
      </c>
      <c r="S60" s="154"/>
      <c r="T60" s="155"/>
      <c r="U60" s="34"/>
      <c r="V60" s="12" t="str">
        <f>IF(S60="","",VLOOKUP(S60,食材リスト!$A$6:$H$505,3,FALSE))</f>
        <v/>
      </c>
      <c r="W60" s="19" t="str">
        <f>IF(COUNTA(S60:U60)&lt;&gt;2,"",ROUND(VLOOKUP(S60,食材リスト!$A$6:$H$505,4,FALSE)*U60/VLOOKUP(S60,食材リスト!$A$6:$H$505,2,FALSE),1))</f>
        <v/>
      </c>
      <c r="X60" s="30" t="str">
        <f>IF(COUNTA(S60:U60)&lt;&gt;2,"",ROUND(VLOOKUP(S60,食材リスト!$A$6:$H$505,5,FALSE)*U60/VLOOKUP(S60,食材リスト!$A$6:$H$505,2,FALSE),1))</f>
        <v/>
      </c>
      <c r="Y60" s="20" t="str">
        <f>IF(COUNTA(S60:U60)&lt;&gt;2,"",ROUND(VLOOKUP(S60,食材リスト!$A$6:$H$505,6,FALSE)*U60/VLOOKUP(S60,食材リスト!$A$6:$H$505,2,FALSE),1))</f>
        <v/>
      </c>
      <c r="Z60" s="25" t="str">
        <f>IF(COUNTA(S60:U60)&lt;&gt;2,"",ROUND(VLOOKUP(S60,食材リスト!$A$6:$H$505,7,FALSE)*U60/VLOOKUP(S60,食材リスト!$A$6:$H$505,2,FALSE),0))</f>
        <v/>
      </c>
    </row>
    <row r="61" spans="1:26" ht="13.5" customHeight="1">
      <c r="A61" s="154"/>
      <c r="B61" s="155"/>
      <c r="C61" s="34"/>
      <c r="D61" s="12" t="str">
        <f>IF(A61="","",VLOOKUP(A61,食材リスト!$A$6:$H$505,3,FALSE))</f>
        <v/>
      </c>
      <c r="E61" s="19" t="str">
        <f>IF(COUNTA(A61:C61)&lt;&gt;2,"",ROUND(VLOOKUP(A61,食材リスト!$A$6:$H$505,4,FALSE)*C61/VLOOKUP(A61,食材リスト!$A$6:$H$505,2,FALSE),1))</f>
        <v/>
      </c>
      <c r="F61" s="30" t="str">
        <f>IF(COUNTA(A61:C61)&lt;&gt;2,"",ROUND(VLOOKUP(A61,食材リスト!$A$6:$H$505,5,FALSE)*C61/VLOOKUP(A61,食材リスト!$A$6:$H$505,2,FALSE),1))</f>
        <v/>
      </c>
      <c r="G61" s="20" t="str">
        <f>IF(COUNTA(A61:C61)&lt;&gt;2,"",ROUND(VLOOKUP(A61,食材リスト!$A$6:$H$505,6,FALSE)*C61/VLOOKUP(A61,食材リスト!$A$6:$H$505,2,FALSE),1))</f>
        <v/>
      </c>
      <c r="H61" s="25" t="str">
        <f>IF(COUNTA(A61:C61)&lt;&gt;2,"",ROUND(VLOOKUP(A61,食材リスト!$A$6:$H$505,7,FALSE)*C61/VLOOKUP(A61,食材リスト!$A$6:$H$505,2,FALSE),0))</f>
        <v/>
      </c>
      <c r="J61" s="154"/>
      <c r="K61" s="155"/>
      <c r="L61" s="34"/>
      <c r="M61" s="12" t="str">
        <f>IF(J61="","",VLOOKUP(J61,食材リスト!$A$6:$H$505,3,FALSE))</f>
        <v/>
      </c>
      <c r="N61" s="19" t="str">
        <f>IF(COUNTA(J61:L61)&lt;&gt;2,"",ROUND(VLOOKUP(J61,食材リスト!$A$6:$H$505,4,FALSE)*L61/VLOOKUP(J61,食材リスト!$A$6:$H$505,2,FALSE),1))</f>
        <v/>
      </c>
      <c r="O61" s="30" t="str">
        <f>IF(COUNTA(J61:L61)&lt;&gt;2,"",ROUND(VLOOKUP(J61,食材リスト!$A$6:$H$505,5,FALSE)*L61/VLOOKUP(J61,食材リスト!$A$6:$H$505,2,FALSE),1))</f>
        <v/>
      </c>
      <c r="P61" s="20" t="str">
        <f>IF(COUNTA(J61:L61)&lt;&gt;2,"",ROUND(VLOOKUP(J61,食材リスト!$A$6:$H$505,6,FALSE)*L61/VLOOKUP(J61,食材リスト!$A$6:$H$505,2,FALSE),1))</f>
        <v/>
      </c>
      <c r="Q61" s="25" t="str">
        <f>IF(COUNTA(J61:L61)&lt;&gt;2,"",ROUND(VLOOKUP(J61,食材リスト!$A$6:$H$505,7,FALSE)*L61/VLOOKUP(J61,食材リスト!$A$6:$H$505,2,FALSE),0))</f>
        <v/>
      </c>
      <c r="S61" s="154"/>
      <c r="T61" s="155"/>
      <c r="U61" s="34"/>
      <c r="V61" s="12" t="str">
        <f>IF(S61="","",VLOOKUP(S61,食材リスト!$A$6:$H$505,3,FALSE))</f>
        <v/>
      </c>
      <c r="W61" s="19" t="str">
        <f>IF(COUNTA(S61:U61)&lt;&gt;2,"",ROUND(VLOOKUP(S61,食材リスト!$A$6:$H$505,4,FALSE)*U61/VLOOKUP(S61,食材リスト!$A$6:$H$505,2,FALSE),1))</f>
        <v/>
      </c>
      <c r="X61" s="30" t="str">
        <f>IF(COUNTA(S61:U61)&lt;&gt;2,"",ROUND(VLOOKUP(S61,食材リスト!$A$6:$H$505,5,FALSE)*U61/VLOOKUP(S61,食材リスト!$A$6:$H$505,2,FALSE),1))</f>
        <v/>
      </c>
      <c r="Y61" s="20" t="str">
        <f>IF(COUNTA(S61:U61)&lt;&gt;2,"",ROUND(VLOOKUP(S61,食材リスト!$A$6:$H$505,6,FALSE)*U61/VLOOKUP(S61,食材リスト!$A$6:$H$505,2,FALSE),1))</f>
        <v/>
      </c>
      <c r="Z61" s="25" t="str">
        <f>IF(COUNTA(S61:U61)&lt;&gt;2,"",ROUND(VLOOKUP(S61,食材リスト!$A$6:$H$505,7,FALSE)*U61/VLOOKUP(S61,食材リスト!$A$6:$H$505,2,FALSE),0))</f>
        <v/>
      </c>
    </row>
    <row r="62" spans="1:26" ht="13.5" customHeight="1">
      <c r="A62" s="154"/>
      <c r="B62" s="155"/>
      <c r="C62" s="34"/>
      <c r="D62" s="12" t="str">
        <f>IF(A62="","",VLOOKUP(A62,食材リスト!$A$6:$H$505,3,FALSE))</f>
        <v/>
      </c>
      <c r="E62" s="19" t="str">
        <f>IF(COUNTA(A62:C62)&lt;&gt;2,"",ROUND(VLOOKUP(A62,食材リスト!$A$6:$H$505,4,FALSE)*C62/VLOOKUP(A62,食材リスト!$A$6:$H$505,2,FALSE),1))</f>
        <v/>
      </c>
      <c r="F62" s="30" t="str">
        <f>IF(COUNTA(A62:C62)&lt;&gt;2,"",ROUND(VLOOKUP(A62,食材リスト!$A$6:$H$505,5,FALSE)*C62/VLOOKUP(A62,食材リスト!$A$6:$H$505,2,FALSE),1))</f>
        <v/>
      </c>
      <c r="G62" s="20" t="str">
        <f>IF(COUNTA(A62:C62)&lt;&gt;2,"",ROUND(VLOOKUP(A62,食材リスト!$A$6:$H$505,6,FALSE)*C62/VLOOKUP(A62,食材リスト!$A$6:$H$505,2,FALSE),1))</f>
        <v/>
      </c>
      <c r="H62" s="25" t="str">
        <f>IF(COUNTA(A62:C62)&lt;&gt;2,"",ROUND(VLOOKUP(A62,食材リスト!$A$6:$H$505,7,FALSE)*C62/VLOOKUP(A62,食材リスト!$A$6:$H$505,2,FALSE),0))</f>
        <v/>
      </c>
      <c r="J62" s="154"/>
      <c r="K62" s="155"/>
      <c r="L62" s="34"/>
      <c r="M62" s="12" t="str">
        <f>IF(J62="","",VLOOKUP(J62,食材リスト!$A$6:$H$505,3,FALSE))</f>
        <v/>
      </c>
      <c r="N62" s="19" t="str">
        <f>IF(COUNTA(J62:L62)&lt;&gt;2,"",ROUND(VLOOKUP(J62,食材リスト!$A$6:$H$505,4,FALSE)*L62/VLOOKUP(J62,食材リスト!$A$6:$H$505,2,FALSE),1))</f>
        <v/>
      </c>
      <c r="O62" s="30" t="str">
        <f>IF(COUNTA(J62:L62)&lt;&gt;2,"",ROUND(VLOOKUP(J62,食材リスト!$A$6:$H$505,5,FALSE)*L62/VLOOKUP(J62,食材リスト!$A$6:$H$505,2,FALSE),1))</f>
        <v/>
      </c>
      <c r="P62" s="20" t="str">
        <f>IF(COUNTA(J62:L62)&lt;&gt;2,"",ROUND(VLOOKUP(J62,食材リスト!$A$6:$H$505,6,FALSE)*L62/VLOOKUP(J62,食材リスト!$A$6:$H$505,2,FALSE),1))</f>
        <v/>
      </c>
      <c r="Q62" s="25" t="str">
        <f>IF(COUNTA(J62:L62)&lt;&gt;2,"",ROUND(VLOOKUP(J62,食材リスト!$A$6:$H$505,7,FALSE)*L62/VLOOKUP(J62,食材リスト!$A$6:$H$505,2,FALSE),0))</f>
        <v/>
      </c>
      <c r="S62" s="154"/>
      <c r="T62" s="155"/>
      <c r="U62" s="34"/>
      <c r="V62" s="12" t="str">
        <f>IF(S62="","",VLOOKUP(S62,食材リスト!$A$6:$H$505,3,FALSE))</f>
        <v/>
      </c>
      <c r="W62" s="19" t="str">
        <f>IF(COUNTA(S62:U62)&lt;&gt;2,"",ROUND(VLOOKUP(S62,食材リスト!$A$6:$H$505,4,FALSE)*U62/VLOOKUP(S62,食材リスト!$A$6:$H$505,2,FALSE),1))</f>
        <v/>
      </c>
      <c r="X62" s="30" t="str">
        <f>IF(COUNTA(S62:U62)&lt;&gt;2,"",ROUND(VLOOKUP(S62,食材リスト!$A$6:$H$505,5,FALSE)*U62/VLOOKUP(S62,食材リスト!$A$6:$H$505,2,FALSE),1))</f>
        <v/>
      </c>
      <c r="Y62" s="20" t="str">
        <f>IF(COUNTA(S62:U62)&lt;&gt;2,"",ROUND(VLOOKUP(S62,食材リスト!$A$6:$H$505,6,FALSE)*U62/VLOOKUP(S62,食材リスト!$A$6:$H$505,2,FALSE),1))</f>
        <v/>
      </c>
      <c r="Z62" s="25" t="str">
        <f>IF(COUNTA(S62:U62)&lt;&gt;2,"",ROUND(VLOOKUP(S62,食材リスト!$A$6:$H$505,7,FALSE)*U62/VLOOKUP(S62,食材リスト!$A$6:$H$505,2,FALSE),0))</f>
        <v/>
      </c>
    </row>
    <row r="63" spans="1:26" ht="13.5" customHeight="1">
      <c r="A63" s="154"/>
      <c r="B63" s="155"/>
      <c r="C63" s="34"/>
      <c r="D63" s="12" t="str">
        <f>IF(A63="","",VLOOKUP(A63,食材リスト!$A$6:$H$505,3,FALSE))</f>
        <v/>
      </c>
      <c r="E63" s="19" t="str">
        <f>IF(COUNTA(A63:C63)&lt;&gt;2,"",ROUND(VLOOKUP(A63,食材リスト!$A$6:$H$505,4,FALSE)*C63/VLOOKUP(A63,食材リスト!$A$6:$H$505,2,FALSE),1))</f>
        <v/>
      </c>
      <c r="F63" s="30" t="str">
        <f>IF(COUNTA(A63:C63)&lt;&gt;2,"",ROUND(VLOOKUP(A63,食材リスト!$A$6:$H$505,5,FALSE)*C63/VLOOKUP(A63,食材リスト!$A$6:$H$505,2,FALSE),1))</f>
        <v/>
      </c>
      <c r="G63" s="20" t="str">
        <f>IF(COUNTA(A63:C63)&lt;&gt;2,"",ROUND(VLOOKUP(A63,食材リスト!$A$6:$H$505,6,FALSE)*C63/VLOOKUP(A63,食材リスト!$A$6:$H$505,2,FALSE),1))</f>
        <v/>
      </c>
      <c r="H63" s="25" t="str">
        <f>IF(COUNTA(A63:C63)&lt;&gt;2,"",ROUND(VLOOKUP(A63,食材リスト!$A$6:$H$505,7,FALSE)*C63/VLOOKUP(A63,食材リスト!$A$6:$H$505,2,FALSE),0))</f>
        <v/>
      </c>
      <c r="J63" s="154"/>
      <c r="K63" s="155"/>
      <c r="L63" s="34"/>
      <c r="M63" s="12" t="str">
        <f>IF(J63="","",VLOOKUP(J63,食材リスト!$A$6:$H$505,3,FALSE))</f>
        <v/>
      </c>
      <c r="N63" s="19" t="str">
        <f>IF(COUNTA(J63:L63)&lt;&gt;2,"",ROUND(VLOOKUP(J63,食材リスト!$A$6:$H$505,4,FALSE)*L63/VLOOKUP(J63,食材リスト!$A$6:$H$505,2,FALSE),1))</f>
        <v/>
      </c>
      <c r="O63" s="30" t="str">
        <f>IF(COUNTA(J63:L63)&lt;&gt;2,"",ROUND(VLOOKUP(J63,食材リスト!$A$6:$H$505,5,FALSE)*L63/VLOOKUP(J63,食材リスト!$A$6:$H$505,2,FALSE),1))</f>
        <v/>
      </c>
      <c r="P63" s="20" t="str">
        <f>IF(COUNTA(J63:L63)&lt;&gt;2,"",ROUND(VLOOKUP(J63,食材リスト!$A$6:$H$505,6,FALSE)*L63/VLOOKUP(J63,食材リスト!$A$6:$H$505,2,FALSE),1))</f>
        <v/>
      </c>
      <c r="Q63" s="25" t="str">
        <f>IF(COUNTA(J63:L63)&lt;&gt;2,"",ROUND(VLOOKUP(J63,食材リスト!$A$6:$H$505,7,FALSE)*L63/VLOOKUP(J63,食材リスト!$A$6:$H$505,2,FALSE),0))</f>
        <v/>
      </c>
      <c r="S63" s="154"/>
      <c r="T63" s="155"/>
      <c r="U63" s="34"/>
      <c r="V63" s="12" t="str">
        <f>IF(S63="","",VLOOKUP(S63,食材リスト!$A$6:$H$505,3,FALSE))</f>
        <v/>
      </c>
      <c r="W63" s="19" t="str">
        <f>IF(COUNTA(S63:U63)&lt;&gt;2,"",ROUND(VLOOKUP(S63,食材リスト!$A$6:$H$505,4,FALSE)*U63/VLOOKUP(S63,食材リスト!$A$6:$H$505,2,FALSE),1))</f>
        <v/>
      </c>
      <c r="X63" s="30" t="str">
        <f>IF(COUNTA(S63:U63)&lt;&gt;2,"",ROUND(VLOOKUP(S63,食材リスト!$A$6:$H$505,5,FALSE)*U63/VLOOKUP(S63,食材リスト!$A$6:$H$505,2,FALSE),1))</f>
        <v/>
      </c>
      <c r="Y63" s="20" t="str">
        <f>IF(COUNTA(S63:U63)&lt;&gt;2,"",ROUND(VLOOKUP(S63,食材リスト!$A$6:$H$505,6,FALSE)*U63/VLOOKUP(S63,食材リスト!$A$6:$H$505,2,FALSE),1))</f>
        <v/>
      </c>
      <c r="Z63" s="25" t="str">
        <f>IF(COUNTA(S63:U63)&lt;&gt;2,"",ROUND(VLOOKUP(S63,食材リスト!$A$6:$H$505,7,FALSE)*U63/VLOOKUP(S63,食材リスト!$A$6:$H$505,2,FALSE),0))</f>
        <v/>
      </c>
    </row>
    <row r="64" spans="1:26" ht="13.5" customHeight="1">
      <c r="A64" s="154"/>
      <c r="B64" s="155"/>
      <c r="C64" s="34"/>
      <c r="D64" s="12" t="str">
        <f>IF(A64="","",VLOOKUP(A64,食材リスト!$A$6:$H$505,3,FALSE))</f>
        <v/>
      </c>
      <c r="E64" s="19" t="str">
        <f>IF(COUNTA(A64:C64)&lt;&gt;2,"",ROUND(VLOOKUP(A64,食材リスト!$A$6:$H$505,4,FALSE)*C64/VLOOKUP(A64,食材リスト!$A$6:$H$505,2,FALSE),1))</f>
        <v/>
      </c>
      <c r="F64" s="30" t="str">
        <f>IF(COUNTA(A64:C64)&lt;&gt;2,"",ROUND(VLOOKUP(A64,食材リスト!$A$6:$H$505,5,FALSE)*C64/VLOOKUP(A64,食材リスト!$A$6:$H$505,2,FALSE),1))</f>
        <v/>
      </c>
      <c r="G64" s="20" t="str">
        <f>IF(COUNTA(A64:C64)&lt;&gt;2,"",ROUND(VLOOKUP(A64,食材リスト!$A$6:$H$505,6,FALSE)*C64/VLOOKUP(A64,食材リスト!$A$6:$H$505,2,FALSE),1))</f>
        <v/>
      </c>
      <c r="H64" s="25" t="str">
        <f>IF(COUNTA(A64:C64)&lt;&gt;2,"",ROUND(VLOOKUP(A64,食材リスト!$A$6:$H$505,7,FALSE)*C64/VLOOKUP(A64,食材リスト!$A$6:$H$505,2,FALSE),0))</f>
        <v/>
      </c>
      <c r="J64" s="154"/>
      <c r="K64" s="155"/>
      <c r="L64" s="34"/>
      <c r="M64" s="12" t="str">
        <f>IF(J64="","",VLOOKUP(J64,食材リスト!$A$6:$H$505,3,FALSE))</f>
        <v/>
      </c>
      <c r="N64" s="19" t="str">
        <f>IF(COUNTA(J64:L64)&lt;&gt;2,"",ROUND(VLOOKUP(J64,食材リスト!$A$6:$H$505,4,FALSE)*L64/VLOOKUP(J64,食材リスト!$A$6:$H$505,2,FALSE),1))</f>
        <v/>
      </c>
      <c r="O64" s="30" t="str">
        <f>IF(COUNTA(J64:L64)&lt;&gt;2,"",ROUND(VLOOKUP(J64,食材リスト!$A$6:$H$505,5,FALSE)*L64/VLOOKUP(J64,食材リスト!$A$6:$H$505,2,FALSE),1))</f>
        <v/>
      </c>
      <c r="P64" s="20" t="str">
        <f>IF(COUNTA(J64:L64)&lt;&gt;2,"",ROUND(VLOOKUP(J64,食材リスト!$A$6:$H$505,6,FALSE)*L64/VLOOKUP(J64,食材リスト!$A$6:$H$505,2,FALSE),1))</f>
        <v/>
      </c>
      <c r="Q64" s="25" t="str">
        <f>IF(COUNTA(J64:L64)&lt;&gt;2,"",ROUND(VLOOKUP(J64,食材リスト!$A$6:$H$505,7,FALSE)*L64/VLOOKUP(J64,食材リスト!$A$6:$H$505,2,FALSE),0))</f>
        <v/>
      </c>
      <c r="S64" s="154"/>
      <c r="T64" s="155"/>
      <c r="U64" s="34"/>
      <c r="V64" s="12" t="str">
        <f>IF(S64="","",VLOOKUP(S64,食材リスト!$A$6:$H$505,3,FALSE))</f>
        <v/>
      </c>
      <c r="W64" s="19" t="str">
        <f>IF(COUNTA(S64:U64)&lt;&gt;2,"",ROUND(VLOOKUP(S64,食材リスト!$A$6:$H$505,4,FALSE)*U64/VLOOKUP(S64,食材リスト!$A$6:$H$505,2,FALSE),1))</f>
        <v/>
      </c>
      <c r="X64" s="30" t="str">
        <f>IF(COUNTA(S64:U64)&lt;&gt;2,"",ROUND(VLOOKUP(S64,食材リスト!$A$6:$H$505,5,FALSE)*U64/VLOOKUP(S64,食材リスト!$A$6:$H$505,2,FALSE),1))</f>
        <v/>
      </c>
      <c r="Y64" s="20" t="str">
        <f>IF(COUNTA(S64:U64)&lt;&gt;2,"",ROUND(VLOOKUP(S64,食材リスト!$A$6:$H$505,6,FALSE)*U64/VLOOKUP(S64,食材リスト!$A$6:$H$505,2,FALSE),1))</f>
        <v/>
      </c>
      <c r="Z64" s="25" t="str">
        <f>IF(COUNTA(S64:U64)&lt;&gt;2,"",ROUND(VLOOKUP(S64,食材リスト!$A$6:$H$505,7,FALSE)*U64/VLOOKUP(S64,食材リスト!$A$6:$H$505,2,FALSE),0))</f>
        <v/>
      </c>
    </row>
    <row r="65" spans="1:26" ht="13.5" customHeight="1">
      <c r="A65" s="154"/>
      <c r="B65" s="155"/>
      <c r="C65" s="34"/>
      <c r="D65" s="12" t="str">
        <f>IF(A65="","",VLOOKUP(A65,食材リスト!$A$6:$H$505,3,FALSE))</f>
        <v/>
      </c>
      <c r="E65" s="19" t="str">
        <f>IF(COUNTA(A65:C65)&lt;&gt;2,"",ROUND(VLOOKUP(A65,食材リスト!$A$6:$H$505,4,FALSE)*C65/VLOOKUP(A65,食材リスト!$A$6:$H$505,2,FALSE),1))</f>
        <v/>
      </c>
      <c r="F65" s="30" t="str">
        <f>IF(COUNTA(A65:C65)&lt;&gt;2,"",ROUND(VLOOKUP(A65,食材リスト!$A$6:$H$505,5,FALSE)*C65/VLOOKUP(A65,食材リスト!$A$6:$H$505,2,FALSE),1))</f>
        <v/>
      </c>
      <c r="G65" s="20" t="str">
        <f>IF(COUNTA(A65:C65)&lt;&gt;2,"",ROUND(VLOOKUP(A65,食材リスト!$A$6:$H$505,6,FALSE)*C65/VLOOKUP(A65,食材リスト!$A$6:$H$505,2,FALSE),1))</f>
        <v/>
      </c>
      <c r="H65" s="25" t="str">
        <f>IF(COUNTA(A65:C65)&lt;&gt;2,"",ROUND(VLOOKUP(A65,食材リスト!$A$6:$H$505,7,FALSE)*C65/VLOOKUP(A65,食材リスト!$A$6:$H$505,2,FALSE),0))</f>
        <v/>
      </c>
      <c r="J65" s="154"/>
      <c r="K65" s="155"/>
      <c r="L65" s="34"/>
      <c r="M65" s="12" t="str">
        <f>IF(J65="","",VLOOKUP(J65,食材リスト!$A$6:$H$505,3,FALSE))</f>
        <v/>
      </c>
      <c r="N65" s="19" t="str">
        <f>IF(COUNTA(J65:L65)&lt;&gt;2,"",ROUND(VLOOKUP(J65,食材リスト!$A$6:$H$505,4,FALSE)*L65/VLOOKUP(J65,食材リスト!$A$6:$H$505,2,FALSE),1))</f>
        <v/>
      </c>
      <c r="O65" s="30" t="str">
        <f>IF(COUNTA(J65:L65)&lt;&gt;2,"",ROUND(VLOOKUP(J65,食材リスト!$A$6:$H$505,5,FALSE)*L65/VLOOKUP(J65,食材リスト!$A$6:$H$505,2,FALSE),1))</f>
        <v/>
      </c>
      <c r="P65" s="20" t="str">
        <f>IF(COUNTA(J65:L65)&lt;&gt;2,"",ROUND(VLOOKUP(J65,食材リスト!$A$6:$H$505,6,FALSE)*L65/VLOOKUP(J65,食材リスト!$A$6:$H$505,2,FALSE),1))</f>
        <v/>
      </c>
      <c r="Q65" s="25" t="str">
        <f>IF(COUNTA(J65:L65)&lt;&gt;2,"",ROUND(VLOOKUP(J65,食材リスト!$A$6:$H$505,7,FALSE)*L65/VLOOKUP(J65,食材リスト!$A$6:$H$505,2,FALSE),0))</f>
        <v/>
      </c>
      <c r="S65" s="154"/>
      <c r="T65" s="155"/>
      <c r="U65" s="34"/>
      <c r="V65" s="12" t="str">
        <f>IF(S65="","",VLOOKUP(S65,食材リスト!$A$6:$H$505,3,FALSE))</f>
        <v/>
      </c>
      <c r="W65" s="19" t="str">
        <f>IF(COUNTA(S65:U65)&lt;&gt;2,"",ROUND(VLOOKUP(S65,食材リスト!$A$6:$H$505,4,FALSE)*U65/VLOOKUP(S65,食材リスト!$A$6:$H$505,2,FALSE),1))</f>
        <v/>
      </c>
      <c r="X65" s="30" t="str">
        <f>IF(COUNTA(S65:U65)&lt;&gt;2,"",ROUND(VLOOKUP(S65,食材リスト!$A$6:$H$505,5,FALSE)*U65/VLOOKUP(S65,食材リスト!$A$6:$H$505,2,FALSE),1))</f>
        <v/>
      </c>
      <c r="Y65" s="20" t="str">
        <f>IF(COUNTA(S65:U65)&lt;&gt;2,"",ROUND(VLOOKUP(S65,食材リスト!$A$6:$H$505,6,FALSE)*U65/VLOOKUP(S65,食材リスト!$A$6:$H$505,2,FALSE),1))</f>
        <v/>
      </c>
      <c r="Z65" s="25" t="str">
        <f>IF(COUNTA(S65:U65)&lt;&gt;2,"",ROUND(VLOOKUP(S65,食材リスト!$A$6:$H$505,7,FALSE)*U65/VLOOKUP(S65,食材リスト!$A$6:$H$505,2,FALSE),0))</f>
        <v/>
      </c>
    </row>
    <row r="66" spans="1:26" ht="13.5" customHeight="1">
      <c r="A66" s="154"/>
      <c r="B66" s="155"/>
      <c r="C66" s="34"/>
      <c r="D66" s="12" t="str">
        <f>IF(A66="","",VLOOKUP(A66,食材リスト!$A$6:$H$505,3,FALSE))</f>
        <v/>
      </c>
      <c r="E66" s="19" t="str">
        <f>IF(COUNTA(A66:C66)&lt;&gt;2,"",ROUND(VLOOKUP(A66,食材リスト!$A$6:$H$505,4,FALSE)*C66/VLOOKUP(A66,食材リスト!$A$6:$H$505,2,FALSE),1))</f>
        <v/>
      </c>
      <c r="F66" s="30" t="str">
        <f>IF(COUNTA(A66:C66)&lt;&gt;2,"",ROUND(VLOOKUP(A66,食材リスト!$A$6:$H$505,5,FALSE)*C66/VLOOKUP(A66,食材リスト!$A$6:$H$505,2,FALSE),1))</f>
        <v/>
      </c>
      <c r="G66" s="20" t="str">
        <f>IF(COUNTA(A66:C66)&lt;&gt;2,"",ROUND(VLOOKUP(A66,食材リスト!$A$6:$H$505,6,FALSE)*C66/VLOOKUP(A66,食材リスト!$A$6:$H$505,2,FALSE),1))</f>
        <v/>
      </c>
      <c r="H66" s="25" t="str">
        <f>IF(COUNTA(A66:C66)&lt;&gt;2,"",ROUND(VLOOKUP(A66,食材リスト!$A$6:$H$505,7,FALSE)*C66/VLOOKUP(A66,食材リスト!$A$6:$H$505,2,FALSE),0))</f>
        <v/>
      </c>
      <c r="J66" s="154"/>
      <c r="K66" s="155"/>
      <c r="L66" s="34"/>
      <c r="M66" s="12" t="str">
        <f>IF(J66="","",VLOOKUP(J66,食材リスト!$A$6:$H$505,3,FALSE))</f>
        <v/>
      </c>
      <c r="N66" s="19" t="str">
        <f>IF(COUNTA(J66:L66)&lt;&gt;2,"",ROUND(VLOOKUP(J66,食材リスト!$A$6:$H$505,4,FALSE)*L66/VLOOKUP(J66,食材リスト!$A$6:$H$505,2,FALSE),1))</f>
        <v/>
      </c>
      <c r="O66" s="30" t="str">
        <f>IF(COUNTA(J66:L66)&lt;&gt;2,"",ROUND(VLOOKUP(J66,食材リスト!$A$6:$H$505,5,FALSE)*L66/VLOOKUP(J66,食材リスト!$A$6:$H$505,2,FALSE),1))</f>
        <v/>
      </c>
      <c r="P66" s="20" t="str">
        <f>IF(COUNTA(J66:L66)&lt;&gt;2,"",ROUND(VLOOKUP(J66,食材リスト!$A$6:$H$505,6,FALSE)*L66/VLOOKUP(J66,食材リスト!$A$6:$H$505,2,FALSE),1))</f>
        <v/>
      </c>
      <c r="Q66" s="25" t="str">
        <f>IF(COUNTA(J66:L66)&lt;&gt;2,"",ROUND(VLOOKUP(J66,食材リスト!$A$6:$H$505,7,FALSE)*L66/VLOOKUP(J66,食材リスト!$A$6:$H$505,2,FALSE),0))</f>
        <v/>
      </c>
      <c r="S66" s="154"/>
      <c r="T66" s="155"/>
      <c r="U66" s="34"/>
      <c r="V66" s="12" t="str">
        <f>IF(S66="","",VLOOKUP(S66,食材リスト!$A$6:$H$505,3,FALSE))</f>
        <v/>
      </c>
      <c r="W66" s="19" t="str">
        <f>IF(COUNTA(S66:U66)&lt;&gt;2,"",ROUND(VLOOKUP(S66,食材リスト!$A$6:$H$505,4,FALSE)*U66/VLOOKUP(S66,食材リスト!$A$6:$H$505,2,FALSE),1))</f>
        <v/>
      </c>
      <c r="X66" s="30" t="str">
        <f>IF(COUNTA(S66:U66)&lt;&gt;2,"",ROUND(VLOOKUP(S66,食材リスト!$A$6:$H$505,5,FALSE)*U66/VLOOKUP(S66,食材リスト!$A$6:$H$505,2,FALSE),1))</f>
        <v/>
      </c>
      <c r="Y66" s="20" t="str">
        <f>IF(COUNTA(S66:U66)&lt;&gt;2,"",ROUND(VLOOKUP(S66,食材リスト!$A$6:$H$505,6,FALSE)*U66/VLOOKUP(S66,食材リスト!$A$6:$H$505,2,FALSE),1))</f>
        <v/>
      </c>
      <c r="Z66" s="25" t="str">
        <f>IF(COUNTA(S66:U66)&lt;&gt;2,"",ROUND(VLOOKUP(S66,食材リスト!$A$6:$H$505,7,FALSE)*U66/VLOOKUP(S66,食材リスト!$A$6:$H$505,2,FALSE),0))</f>
        <v/>
      </c>
    </row>
    <row r="67" spans="1:26" ht="13.5" customHeight="1">
      <c r="A67" s="154"/>
      <c r="B67" s="155"/>
      <c r="C67" s="34"/>
      <c r="D67" s="12" t="str">
        <f>IF(A67="","",VLOOKUP(A67,食材リスト!$A$6:$H$505,3,FALSE))</f>
        <v/>
      </c>
      <c r="E67" s="19" t="str">
        <f>IF(COUNTA(A67:C67)&lt;&gt;2,"",ROUND(VLOOKUP(A67,食材リスト!$A$6:$H$505,4,FALSE)*C67/VLOOKUP(A67,食材リスト!$A$6:$H$505,2,FALSE),1))</f>
        <v/>
      </c>
      <c r="F67" s="30" t="str">
        <f>IF(COUNTA(A67:C67)&lt;&gt;2,"",ROUND(VLOOKUP(A67,食材リスト!$A$6:$H$505,5,FALSE)*C67/VLOOKUP(A67,食材リスト!$A$6:$H$505,2,FALSE),1))</f>
        <v/>
      </c>
      <c r="G67" s="20" t="str">
        <f>IF(COUNTA(A67:C67)&lt;&gt;2,"",ROUND(VLOOKUP(A67,食材リスト!$A$6:$H$505,6,FALSE)*C67/VLOOKUP(A67,食材リスト!$A$6:$H$505,2,FALSE),1))</f>
        <v/>
      </c>
      <c r="H67" s="25" t="str">
        <f>IF(COUNTA(A67:C67)&lt;&gt;2,"",ROUND(VLOOKUP(A67,食材リスト!$A$6:$H$505,7,FALSE)*C67/VLOOKUP(A67,食材リスト!$A$6:$H$505,2,FALSE),0))</f>
        <v/>
      </c>
      <c r="J67" s="154"/>
      <c r="K67" s="155"/>
      <c r="L67" s="34"/>
      <c r="M67" s="12" t="str">
        <f>IF(J67="","",VLOOKUP(J67,食材リスト!$A$6:$H$505,3,FALSE))</f>
        <v/>
      </c>
      <c r="N67" s="19" t="str">
        <f>IF(COUNTA(J67:L67)&lt;&gt;2,"",ROUND(VLOOKUP(J67,食材リスト!$A$6:$H$505,4,FALSE)*L67/VLOOKUP(J67,食材リスト!$A$6:$H$505,2,FALSE),1))</f>
        <v/>
      </c>
      <c r="O67" s="30" t="str">
        <f>IF(COUNTA(J67:L67)&lt;&gt;2,"",ROUND(VLOOKUP(J67,食材リスト!$A$6:$H$505,5,FALSE)*L67/VLOOKUP(J67,食材リスト!$A$6:$H$505,2,FALSE),1))</f>
        <v/>
      </c>
      <c r="P67" s="20" t="str">
        <f>IF(COUNTA(J67:L67)&lt;&gt;2,"",ROUND(VLOOKUP(J67,食材リスト!$A$6:$H$505,6,FALSE)*L67/VLOOKUP(J67,食材リスト!$A$6:$H$505,2,FALSE),1))</f>
        <v/>
      </c>
      <c r="Q67" s="25" t="str">
        <f>IF(COUNTA(J67:L67)&lt;&gt;2,"",ROUND(VLOOKUP(J67,食材リスト!$A$6:$H$505,7,FALSE)*L67/VLOOKUP(J67,食材リスト!$A$6:$H$505,2,FALSE),0))</f>
        <v/>
      </c>
      <c r="S67" s="154"/>
      <c r="T67" s="155"/>
      <c r="U67" s="34"/>
      <c r="V67" s="12" t="str">
        <f>IF(S67="","",VLOOKUP(S67,食材リスト!$A$6:$H$505,3,FALSE))</f>
        <v/>
      </c>
      <c r="W67" s="19" t="str">
        <f>IF(COUNTA(S67:U67)&lt;&gt;2,"",ROUND(VLOOKUP(S67,食材リスト!$A$6:$H$505,4,FALSE)*U67/VLOOKUP(S67,食材リスト!$A$6:$H$505,2,FALSE),1))</f>
        <v/>
      </c>
      <c r="X67" s="30" t="str">
        <f>IF(COUNTA(S67:U67)&lt;&gt;2,"",ROUND(VLOOKUP(S67,食材リスト!$A$6:$H$505,5,FALSE)*U67/VLOOKUP(S67,食材リスト!$A$6:$H$505,2,FALSE),1))</f>
        <v/>
      </c>
      <c r="Y67" s="20" t="str">
        <f>IF(COUNTA(S67:U67)&lt;&gt;2,"",ROUND(VLOOKUP(S67,食材リスト!$A$6:$H$505,6,FALSE)*U67/VLOOKUP(S67,食材リスト!$A$6:$H$505,2,FALSE),1))</f>
        <v/>
      </c>
      <c r="Z67" s="25" t="str">
        <f>IF(COUNTA(S67:U67)&lt;&gt;2,"",ROUND(VLOOKUP(S67,食材リスト!$A$6:$H$505,7,FALSE)*U67/VLOOKUP(S67,食材リスト!$A$6:$H$505,2,FALSE),0))</f>
        <v/>
      </c>
    </row>
    <row r="68" spans="1:26" ht="13.5" customHeight="1">
      <c r="A68" s="154"/>
      <c r="B68" s="155"/>
      <c r="C68" s="34"/>
      <c r="D68" s="12" t="str">
        <f>IF(A68="","",VLOOKUP(A68,食材リスト!$A$6:$H$505,3,FALSE))</f>
        <v/>
      </c>
      <c r="E68" s="19" t="str">
        <f>IF(COUNTA(A68:C68)&lt;&gt;2,"",ROUND(VLOOKUP(A68,食材リスト!$A$6:$H$505,4,FALSE)*C68/VLOOKUP(A68,食材リスト!$A$6:$H$505,2,FALSE),1))</f>
        <v/>
      </c>
      <c r="F68" s="30" t="str">
        <f>IF(COUNTA(A68:C68)&lt;&gt;2,"",ROUND(VLOOKUP(A68,食材リスト!$A$6:$H$505,5,FALSE)*C68/VLOOKUP(A68,食材リスト!$A$6:$H$505,2,FALSE),1))</f>
        <v/>
      </c>
      <c r="G68" s="20" t="str">
        <f>IF(COUNTA(A68:C68)&lt;&gt;2,"",ROUND(VLOOKUP(A68,食材リスト!$A$6:$H$505,6,FALSE)*C68/VLOOKUP(A68,食材リスト!$A$6:$H$505,2,FALSE),1))</f>
        <v/>
      </c>
      <c r="H68" s="25" t="str">
        <f>IF(COUNTA(A68:C68)&lt;&gt;2,"",ROUND(VLOOKUP(A68,食材リスト!$A$6:$H$505,7,FALSE)*C68/VLOOKUP(A68,食材リスト!$A$6:$H$505,2,FALSE),0))</f>
        <v/>
      </c>
      <c r="J68" s="154"/>
      <c r="K68" s="155"/>
      <c r="L68" s="34"/>
      <c r="M68" s="12" t="str">
        <f>IF(J68="","",VLOOKUP(J68,食材リスト!$A$6:$H$505,3,FALSE))</f>
        <v/>
      </c>
      <c r="N68" s="19" t="str">
        <f>IF(COUNTA(J68:L68)&lt;&gt;2,"",ROUND(VLOOKUP(J68,食材リスト!$A$6:$H$505,4,FALSE)*L68/VLOOKUP(J68,食材リスト!$A$6:$H$505,2,FALSE),1))</f>
        <v/>
      </c>
      <c r="O68" s="30" t="str">
        <f>IF(COUNTA(J68:L68)&lt;&gt;2,"",ROUND(VLOOKUP(J68,食材リスト!$A$6:$H$505,5,FALSE)*L68/VLOOKUP(J68,食材リスト!$A$6:$H$505,2,FALSE),1))</f>
        <v/>
      </c>
      <c r="P68" s="20" t="str">
        <f>IF(COUNTA(J68:L68)&lt;&gt;2,"",ROUND(VLOOKUP(J68,食材リスト!$A$6:$H$505,6,FALSE)*L68/VLOOKUP(J68,食材リスト!$A$6:$H$505,2,FALSE),1))</f>
        <v/>
      </c>
      <c r="Q68" s="25" t="str">
        <f>IF(COUNTA(J68:L68)&lt;&gt;2,"",ROUND(VLOOKUP(J68,食材リスト!$A$6:$H$505,7,FALSE)*L68/VLOOKUP(J68,食材リスト!$A$6:$H$505,2,FALSE),0))</f>
        <v/>
      </c>
      <c r="S68" s="154"/>
      <c r="T68" s="155"/>
      <c r="U68" s="34"/>
      <c r="V68" s="12" t="str">
        <f>IF(S68="","",VLOOKUP(S68,食材リスト!$A$6:$H$505,3,FALSE))</f>
        <v/>
      </c>
      <c r="W68" s="19" t="str">
        <f>IF(COUNTA(S68:U68)&lt;&gt;2,"",ROUND(VLOOKUP(S68,食材リスト!$A$6:$H$505,4,FALSE)*U68/VLOOKUP(S68,食材リスト!$A$6:$H$505,2,FALSE),1))</f>
        <v/>
      </c>
      <c r="X68" s="30" t="str">
        <f>IF(COUNTA(S68:U68)&lt;&gt;2,"",ROUND(VLOOKUP(S68,食材リスト!$A$6:$H$505,5,FALSE)*U68/VLOOKUP(S68,食材リスト!$A$6:$H$505,2,FALSE),1))</f>
        <v/>
      </c>
      <c r="Y68" s="20" t="str">
        <f>IF(COUNTA(S68:U68)&lt;&gt;2,"",ROUND(VLOOKUP(S68,食材リスト!$A$6:$H$505,6,FALSE)*U68/VLOOKUP(S68,食材リスト!$A$6:$H$505,2,FALSE),1))</f>
        <v/>
      </c>
      <c r="Z68" s="25" t="str">
        <f>IF(COUNTA(S68:U68)&lt;&gt;2,"",ROUND(VLOOKUP(S68,食材リスト!$A$6:$H$505,7,FALSE)*U68/VLOOKUP(S68,食材リスト!$A$6:$H$505,2,FALSE),0))</f>
        <v/>
      </c>
    </row>
    <row r="69" spans="1:26" ht="13.5" customHeight="1">
      <c r="A69" s="154"/>
      <c r="B69" s="155"/>
      <c r="C69" s="34"/>
      <c r="D69" s="12" t="str">
        <f>IF(A69="","",VLOOKUP(A69,食材リスト!$A$6:$H$505,3,FALSE))</f>
        <v/>
      </c>
      <c r="E69" s="19" t="str">
        <f>IF(COUNTA(A69:C69)&lt;&gt;2,"",ROUND(VLOOKUP(A69,食材リスト!$A$6:$H$505,4,FALSE)*C69/VLOOKUP(A69,食材リスト!$A$6:$H$505,2,FALSE),1))</f>
        <v/>
      </c>
      <c r="F69" s="30" t="str">
        <f>IF(COUNTA(A69:C69)&lt;&gt;2,"",ROUND(VLOOKUP(A69,食材リスト!$A$6:$H$505,5,FALSE)*C69/VLOOKUP(A69,食材リスト!$A$6:$H$505,2,FALSE),1))</f>
        <v/>
      </c>
      <c r="G69" s="20" t="str">
        <f>IF(COUNTA(A69:C69)&lt;&gt;2,"",ROUND(VLOOKUP(A69,食材リスト!$A$6:$H$505,6,FALSE)*C69/VLOOKUP(A69,食材リスト!$A$6:$H$505,2,FALSE),1))</f>
        <v/>
      </c>
      <c r="H69" s="25" t="str">
        <f>IF(COUNTA(A69:C69)&lt;&gt;2,"",ROUND(VLOOKUP(A69,食材リスト!$A$6:$H$505,7,FALSE)*C69/VLOOKUP(A69,食材リスト!$A$6:$H$505,2,FALSE),0))</f>
        <v/>
      </c>
      <c r="J69" s="154"/>
      <c r="K69" s="155"/>
      <c r="L69" s="34"/>
      <c r="M69" s="12" t="str">
        <f>IF(J69="","",VLOOKUP(J69,食材リスト!$A$6:$H$505,3,FALSE))</f>
        <v/>
      </c>
      <c r="N69" s="19" t="str">
        <f>IF(COUNTA(J69:L69)&lt;&gt;2,"",ROUND(VLOOKUP(J69,食材リスト!$A$6:$H$505,4,FALSE)*L69/VLOOKUP(J69,食材リスト!$A$6:$H$505,2,FALSE),1))</f>
        <v/>
      </c>
      <c r="O69" s="30" t="str">
        <f>IF(COUNTA(J69:L69)&lt;&gt;2,"",ROUND(VLOOKUP(J69,食材リスト!$A$6:$H$505,5,FALSE)*L69/VLOOKUP(J69,食材リスト!$A$6:$H$505,2,FALSE),1))</f>
        <v/>
      </c>
      <c r="P69" s="20" t="str">
        <f>IF(COUNTA(J69:L69)&lt;&gt;2,"",ROUND(VLOOKUP(J69,食材リスト!$A$6:$H$505,6,FALSE)*L69/VLOOKUP(J69,食材リスト!$A$6:$H$505,2,FALSE),1))</f>
        <v/>
      </c>
      <c r="Q69" s="25" t="str">
        <f>IF(COUNTA(J69:L69)&lt;&gt;2,"",ROUND(VLOOKUP(J69,食材リスト!$A$6:$H$505,7,FALSE)*L69/VLOOKUP(J69,食材リスト!$A$6:$H$505,2,FALSE),0))</f>
        <v/>
      </c>
      <c r="S69" s="154"/>
      <c r="T69" s="155"/>
      <c r="U69" s="34"/>
      <c r="V69" s="12" t="str">
        <f>IF(S69="","",VLOOKUP(S69,食材リスト!$A$6:$H$505,3,FALSE))</f>
        <v/>
      </c>
      <c r="W69" s="19" t="str">
        <f>IF(COUNTA(S69:U69)&lt;&gt;2,"",ROUND(VLOOKUP(S69,食材リスト!$A$6:$H$505,4,FALSE)*U69/VLOOKUP(S69,食材リスト!$A$6:$H$505,2,FALSE),1))</f>
        <v/>
      </c>
      <c r="X69" s="30" t="str">
        <f>IF(COUNTA(S69:U69)&lt;&gt;2,"",ROUND(VLOOKUP(S69,食材リスト!$A$6:$H$505,5,FALSE)*U69/VLOOKUP(S69,食材リスト!$A$6:$H$505,2,FALSE),1))</f>
        <v/>
      </c>
      <c r="Y69" s="20" t="str">
        <f>IF(COUNTA(S69:U69)&lt;&gt;2,"",ROUND(VLOOKUP(S69,食材リスト!$A$6:$H$505,6,FALSE)*U69/VLOOKUP(S69,食材リスト!$A$6:$H$505,2,FALSE),1))</f>
        <v/>
      </c>
      <c r="Z69" s="25" t="str">
        <f>IF(COUNTA(S69:U69)&lt;&gt;2,"",ROUND(VLOOKUP(S69,食材リスト!$A$6:$H$505,7,FALSE)*U69/VLOOKUP(S69,食材リスト!$A$6:$H$505,2,FALSE),0))</f>
        <v/>
      </c>
    </row>
    <row r="70" spans="1:26" ht="13.5" customHeight="1">
      <c r="A70" s="154"/>
      <c r="B70" s="155"/>
      <c r="C70" s="34"/>
      <c r="D70" s="12" t="str">
        <f>IF(A70="","",VLOOKUP(A70,食材リスト!$A$6:$H$505,3,FALSE))</f>
        <v/>
      </c>
      <c r="E70" s="19" t="str">
        <f>IF(COUNTA(A70:C70)&lt;&gt;2,"",ROUND(VLOOKUP(A70,食材リスト!$A$6:$H$505,4,FALSE)*C70/VLOOKUP(A70,食材リスト!$A$6:$H$505,2,FALSE),1))</f>
        <v/>
      </c>
      <c r="F70" s="30" t="str">
        <f>IF(COUNTA(A70:C70)&lt;&gt;2,"",ROUND(VLOOKUP(A70,食材リスト!$A$6:$H$505,5,FALSE)*C70/VLOOKUP(A70,食材リスト!$A$6:$H$505,2,FALSE),1))</f>
        <v/>
      </c>
      <c r="G70" s="20" t="str">
        <f>IF(COUNTA(A70:C70)&lt;&gt;2,"",ROUND(VLOOKUP(A70,食材リスト!$A$6:$H$505,6,FALSE)*C70/VLOOKUP(A70,食材リスト!$A$6:$H$505,2,FALSE),1))</f>
        <v/>
      </c>
      <c r="H70" s="25" t="str">
        <f>IF(COUNTA(A70:C70)&lt;&gt;2,"",ROUND(VLOOKUP(A70,食材リスト!$A$6:$H$505,7,FALSE)*C70/VLOOKUP(A70,食材リスト!$A$6:$H$505,2,FALSE),0))</f>
        <v/>
      </c>
      <c r="J70" s="154"/>
      <c r="K70" s="155"/>
      <c r="L70" s="34"/>
      <c r="M70" s="12" t="str">
        <f>IF(J70="","",VLOOKUP(J70,食材リスト!$A$6:$H$505,3,FALSE))</f>
        <v/>
      </c>
      <c r="N70" s="19" t="str">
        <f>IF(COUNTA(J70:L70)&lt;&gt;2,"",ROUND(VLOOKUP(J70,食材リスト!$A$6:$H$505,4,FALSE)*L70/VLOOKUP(J70,食材リスト!$A$6:$H$505,2,FALSE),1))</f>
        <v/>
      </c>
      <c r="O70" s="30" t="str">
        <f>IF(COUNTA(J70:L70)&lt;&gt;2,"",ROUND(VLOOKUP(J70,食材リスト!$A$6:$H$505,5,FALSE)*L70/VLOOKUP(J70,食材リスト!$A$6:$H$505,2,FALSE),1))</f>
        <v/>
      </c>
      <c r="P70" s="20" t="str">
        <f>IF(COUNTA(J70:L70)&lt;&gt;2,"",ROUND(VLOOKUP(J70,食材リスト!$A$6:$H$505,6,FALSE)*L70/VLOOKUP(J70,食材リスト!$A$6:$H$505,2,FALSE),1))</f>
        <v/>
      </c>
      <c r="Q70" s="25" t="str">
        <f>IF(COUNTA(J70:L70)&lt;&gt;2,"",ROUND(VLOOKUP(J70,食材リスト!$A$6:$H$505,7,FALSE)*L70/VLOOKUP(J70,食材リスト!$A$6:$H$505,2,FALSE),0))</f>
        <v/>
      </c>
      <c r="S70" s="154"/>
      <c r="T70" s="155"/>
      <c r="U70" s="34"/>
      <c r="V70" s="12" t="str">
        <f>IF(S70="","",VLOOKUP(S70,食材リスト!$A$6:$H$505,3,FALSE))</f>
        <v/>
      </c>
      <c r="W70" s="19" t="str">
        <f>IF(COUNTA(S70:U70)&lt;&gt;2,"",ROUND(VLOOKUP(S70,食材リスト!$A$6:$H$505,4,FALSE)*U70/VLOOKUP(S70,食材リスト!$A$6:$H$505,2,FALSE),1))</f>
        <v/>
      </c>
      <c r="X70" s="30" t="str">
        <f>IF(COUNTA(S70:U70)&lt;&gt;2,"",ROUND(VLOOKUP(S70,食材リスト!$A$6:$H$505,5,FALSE)*U70/VLOOKUP(S70,食材リスト!$A$6:$H$505,2,FALSE),1))</f>
        <v/>
      </c>
      <c r="Y70" s="20" t="str">
        <f>IF(COUNTA(S70:U70)&lt;&gt;2,"",ROUND(VLOOKUP(S70,食材リスト!$A$6:$H$505,6,FALSE)*U70/VLOOKUP(S70,食材リスト!$A$6:$H$505,2,FALSE),1))</f>
        <v/>
      </c>
      <c r="Z70" s="25" t="str">
        <f>IF(COUNTA(S70:U70)&lt;&gt;2,"",ROUND(VLOOKUP(S70,食材リスト!$A$6:$H$505,7,FALSE)*U70/VLOOKUP(S70,食材リスト!$A$6:$H$505,2,FALSE),0))</f>
        <v/>
      </c>
    </row>
    <row r="71" spans="1:26" ht="13.5" customHeight="1">
      <c r="A71" s="154"/>
      <c r="B71" s="155"/>
      <c r="C71" s="34"/>
      <c r="D71" s="12" t="str">
        <f>IF(A71="","",VLOOKUP(A71,食材リスト!$A$6:$H$505,3,FALSE))</f>
        <v/>
      </c>
      <c r="E71" s="19" t="str">
        <f>IF(COUNTA(A71:C71)&lt;&gt;2,"",ROUND(VLOOKUP(A71,食材リスト!$A$6:$H$505,4,FALSE)*C71/VLOOKUP(A71,食材リスト!$A$6:$H$505,2,FALSE),1))</f>
        <v/>
      </c>
      <c r="F71" s="30" t="str">
        <f>IF(COUNTA(A71:C71)&lt;&gt;2,"",ROUND(VLOOKUP(A71,食材リスト!$A$6:$H$505,5,FALSE)*C71/VLOOKUP(A71,食材リスト!$A$6:$H$505,2,FALSE),1))</f>
        <v/>
      </c>
      <c r="G71" s="20" t="str">
        <f>IF(COUNTA(A71:C71)&lt;&gt;2,"",ROUND(VLOOKUP(A71,食材リスト!$A$6:$H$505,6,FALSE)*C71/VLOOKUP(A71,食材リスト!$A$6:$H$505,2,FALSE),1))</f>
        <v/>
      </c>
      <c r="H71" s="25" t="str">
        <f>IF(COUNTA(A71:C71)&lt;&gt;2,"",ROUND(VLOOKUP(A71,食材リスト!$A$6:$H$505,7,FALSE)*C71/VLOOKUP(A71,食材リスト!$A$6:$H$505,2,FALSE),0))</f>
        <v/>
      </c>
      <c r="J71" s="154"/>
      <c r="K71" s="155"/>
      <c r="L71" s="34"/>
      <c r="M71" s="12" t="str">
        <f>IF(J71="","",VLOOKUP(J71,食材リスト!$A$6:$H$505,3,FALSE))</f>
        <v/>
      </c>
      <c r="N71" s="19" t="str">
        <f>IF(COUNTA(J71:L71)&lt;&gt;2,"",ROUND(VLOOKUP(J71,食材リスト!$A$6:$H$505,4,FALSE)*L71/VLOOKUP(J71,食材リスト!$A$6:$H$505,2,FALSE),1))</f>
        <v/>
      </c>
      <c r="O71" s="30" t="str">
        <f>IF(COUNTA(J71:L71)&lt;&gt;2,"",ROUND(VLOOKUP(J71,食材リスト!$A$6:$H$505,5,FALSE)*L71/VLOOKUP(J71,食材リスト!$A$6:$H$505,2,FALSE),1))</f>
        <v/>
      </c>
      <c r="P71" s="20" t="str">
        <f>IF(COUNTA(J71:L71)&lt;&gt;2,"",ROUND(VLOOKUP(J71,食材リスト!$A$6:$H$505,6,FALSE)*L71/VLOOKUP(J71,食材リスト!$A$6:$H$505,2,FALSE),1))</f>
        <v/>
      </c>
      <c r="Q71" s="25" t="str">
        <f>IF(COUNTA(J71:L71)&lt;&gt;2,"",ROUND(VLOOKUP(J71,食材リスト!$A$6:$H$505,7,FALSE)*L71/VLOOKUP(J71,食材リスト!$A$6:$H$505,2,FALSE),0))</f>
        <v/>
      </c>
      <c r="S71" s="154"/>
      <c r="T71" s="155"/>
      <c r="U71" s="34"/>
      <c r="V71" s="12" t="str">
        <f>IF(S71="","",VLOOKUP(S71,食材リスト!$A$6:$H$505,3,FALSE))</f>
        <v/>
      </c>
      <c r="W71" s="19" t="str">
        <f>IF(COUNTA(S71:U71)&lt;&gt;2,"",ROUND(VLOOKUP(S71,食材リスト!$A$6:$H$505,4,FALSE)*U71/VLOOKUP(S71,食材リスト!$A$6:$H$505,2,FALSE),1))</f>
        <v/>
      </c>
      <c r="X71" s="30" t="str">
        <f>IF(COUNTA(S71:U71)&lt;&gt;2,"",ROUND(VLOOKUP(S71,食材リスト!$A$6:$H$505,5,FALSE)*U71/VLOOKUP(S71,食材リスト!$A$6:$H$505,2,FALSE),1))</f>
        <v/>
      </c>
      <c r="Y71" s="20" t="str">
        <f>IF(COUNTA(S71:U71)&lt;&gt;2,"",ROUND(VLOOKUP(S71,食材リスト!$A$6:$H$505,6,FALSE)*U71/VLOOKUP(S71,食材リスト!$A$6:$H$505,2,FALSE),1))</f>
        <v/>
      </c>
      <c r="Z71" s="25" t="str">
        <f>IF(COUNTA(S71:U71)&lt;&gt;2,"",ROUND(VLOOKUP(S71,食材リスト!$A$6:$H$505,7,FALSE)*U71/VLOOKUP(S71,食材リスト!$A$6:$H$505,2,FALSE),0))</f>
        <v/>
      </c>
    </row>
    <row r="72" spans="1:26" ht="13.5" customHeight="1">
      <c r="A72" s="154"/>
      <c r="B72" s="155"/>
      <c r="C72" s="34"/>
      <c r="D72" s="12" t="str">
        <f>IF(A72="","",VLOOKUP(A72,食材リスト!$A$6:$H$505,3,FALSE))</f>
        <v/>
      </c>
      <c r="E72" s="19" t="str">
        <f>IF(COUNTA(A72:C72)&lt;&gt;2,"",ROUND(VLOOKUP(A72,食材リスト!$A$6:$H$505,4,FALSE)*C72/VLOOKUP(A72,食材リスト!$A$6:$H$505,2,FALSE),1))</f>
        <v/>
      </c>
      <c r="F72" s="30" t="str">
        <f>IF(COUNTA(A72:C72)&lt;&gt;2,"",ROUND(VLOOKUP(A72,食材リスト!$A$6:$H$505,5,FALSE)*C72/VLOOKUP(A72,食材リスト!$A$6:$H$505,2,FALSE),1))</f>
        <v/>
      </c>
      <c r="G72" s="20" t="str">
        <f>IF(COUNTA(A72:C72)&lt;&gt;2,"",ROUND(VLOOKUP(A72,食材リスト!$A$6:$H$505,6,FALSE)*C72/VLOOKUP(A72,食材リスト!$A$6:$H$505,2,FALSE),1))</f>
        <v/>
      </c>
      <c r="H72" s="25" t="str">
        <f>IF(COUNTA(A72:C72)&lt;&gt;2,"",ROUND(VLOOKUP(A72,食材リスト!$A$6:$H$505,7,FALSE)*C72/VLOOKUP(A72,食材リスト!$A$6:$H$505,2,FALSE),0))</f>
        <v/>
      </c>
      <c r="J72" s="154"/>
      <c r="K72" s="155"/>
      <c r="L72" s="34"/>
      <c r="M72" s="12" t="str">
        <f>IF(J72="","",VLOOKUP(J72,食材リスト!$A$6:$H$505,3,FALSE))</f>
        <v/>
      </c>
      <c r="N72" s="19" t="str">
        <f>IF(COUNTA(J72:L72)&lt;&gt;2,"",ROUND(VLOOKUP(J72,食材リスト!$A$6:$H$505,4,FALSE)*L72/VLOOKUP(J72,食材リスト!$A$6:$H$505,2,FALSE),1))</f>
        <v/>
      </c>
      <c r="O72" s="30" t="str">
        <f>IF(COUNTA(J72:L72)&lt;&gt;2,"",ROUND(VLOOKUP(J72,食材リスト!$A$6:$H$505,5,FALSE)*L72/VLOOKUP(J72,食材リスト!$A$6:$H$505,2,FALSE),1))</f>
        <v/>
      </c>
      <c r="P72" s="20" t="str">
        <f>IF(COUNTA(J72:L72)&lt;&gt;2,"",ROUND(VLOOKUP(J72,食材リスト!$A$6:$H$505,6,FALSE)*L72/VLOOKUP(J72,食材リスト!$A$6:$H$505,2,FALSE),1))</f>
        <v/>
      </c>
      <c r="Q72" s="25" t="str">
        <f>IF(COUNTA(J72:L72)&lt;&gt;2,"",ROUND(VLOOKUP(J72,食材リスト!$A$6:$H$505,7,FALSE)*L72/VLOOKUP(J72,食材リスト!$A$6:$H$505,2,FALSE),0))</f>
        <v/>
      </c>
      <c r="S72" s="154"/>
      <c r="T72" s="155"/>
      <c r="U72" s="34"/>
      <c r="V72" s="12" t="str">
        <f>IF(S72="","",VLOOKUP(S72,食材リスト!$A$6:$H$505,3,FALSE))</f>
        <v/>
      </c>
      <c r="W72" s="19" t="str">
        <f>IF(COUNTA(S72:U72)&lt;&gt;2,"",ROUND(VLOOKUP(S72,食材リスト!$A$6:$H$505,4,FALSE)*U72/VLOOKUP(S72,食材リスト!$A$6:$H$505,2,FALSE),1))</f>
        <v/>
      </c>
      <c r="X72" s="30" t="str">
        <f>IF(COUNTA(S72:U72)&lt;&gt;2,"",ROUND(VLOOKUP(S72,食材リスト!$A$6:$H$505,5,FALSE)*U72/VLOOKUP(S72,食材リスト!$A$6:$H$505,2,FALSE),1))</f>
        <v/>
      </c>
      <c r="Y72" s="20" t="str">
        <f>IF(COUNTA(S72:U72)&lt;&gt;2,"",ROUND(VLOOKUP(S72,食材リスト!$A$6:$H$505,6,FALSE)*U72/VLOOKUP(S72,食材リスト!$A$6:$H$505,2,FALSE),1))</f>
        <v/>
      </c>
      <c r="Z72" s="25" t="str">
        <f>IF(COUNTA(S72:U72)&lt;&gt;2,"",ROUND(VLOOKUP(S72,食材リスト!$A$6:$H$505,7,FALSE)*U72/VLOOKUP(S72,食材リスト!$A$6:$H$505,2,FALSE),0))</f>
        <v/>
      </c>
    </row>
    <row r="73" spans="1:26" ht="13.5" customHeight="1">
      <c r="A73" s="152"/>
      <c r="B73" s="153"/>
      <c r="C73" s="43"/>
      <c r="D73" s="13" t="str">
        <f>IF(A73="","",VLOOKUP(A73,食材リスト!$A$6:$H$505,3,FALSE))</f>
        <v/>
      </c>
      <c r="E73" s="21" t="str">
        <f>IF(COUNTA(A73:C73)&lt;&gt;2,"",ROUND(VLOOKUP(A73,食材リスト!$A$6:$H$505,4,FALSE)*C73/VLOOKUP(A73,食材リスト!$A$6:$H$505,2,FALSE),1))</f>
        <v/>
      </c>
      <c r="F73" s="31" t="str">
        <f>IF(COUNTA(A73:C73)&lt;&gt;2,"",ROUND(VLOOKUP(A73,食材リスト!$A$6:$H$505,5,FALSE)*C73/VLOOKUP(A73,食材リスト!$A$6:$H$505,2,FALSE),1))</f>
        <v/>
      </c>
      <c r="G73" s="22" t="str">
        <f>IF(COUNTA(A73:C73)&lt;&gt;2,"",ROUND(VLOOKUP(A73,食材リスト!$A$6:$H$505,6,FALSE)*C73/VLOOKUP(A73,食材リスト!$A$6:$H$505,2,FALSE),1))</f>
        <v/>
      </c>
      <c r="H73" s="26" t="str">
        <f>IF(COUNTA(A73:C73)&lt;&gt;2,"",ROUND(VLOOKUP(A73,食材リスト!$A$6:$H$505,7,FALSE)*C73/VLOOKUP(A73,食材リスト!$A$6:$H$505,2,FALSE),0))</f>
        <v/>
      </c>
      <c r="J73" s="152"/>
      <c r="K73" s="153"/>
      <c r="L73" s="43"/>
      <c r="M73" s="13" t="str">
        <f>IF(J73="","",VLOOKUP(J73,食材リスト!$A$6:$H$505,3,FALSE))</f>
        <v/>
      </c>
      <c r="N73" s="21" t="str">
        <f>IF(COUNTA(J73:L73)&lt;&gt;2,"",ROUND(VLOOKUP(J73,食材リスト!$A$6:$H$505,4,FALSE)*L73/VLOOKUP(J73,食材リスト!$A$6:$H$505,2,FALSE),1))</f>
        <v/>
      </c>
      <c r="O73" s="31" t="str">
        <f>IF(COUNTA(J73:L73)&lt;&gt;2,"",ROUND(VLOOKUP(J73,食材リスト!$A$6:$H$505,5,FALSE)*L73/VLOOKUP(J73,食材リスト!$A$6:$H$505,2,FALSE),1))</f>
        <v/>
      </c>
      <c r="P73" s="22" t="str">
        <f>IF(COUNTA(J73:L73)&lt;&gt;2,"",ROUND(VLOOKUP(J73,食材リスト!$A$6:$H$505,6,FALSE)*L73/VLOOKUP(J73,食材リスト!$A$6:$H$505,2,FALSE),1))</f>
        <v/>
      </c>
      <c r="Q73" s="26" t="str">
        <f>IF(COUNTA(J73:L73)&lt;&gt;2,"",ROUND(VLOOKUP(J73,食材リスト!$A$6:$H$505,7,FALSE)*L73/VLOOKUP(J73,食材リスト!$A$6:$H$505,2,FALSE),0))</f>
        <v/>
      </c>
      <c r="S73" s="152"/>
      <c r="T73" s="153"/>
      <c r="U73" s="43"/>
      <c r="V73" s="13" t="str">
        <f>IF(S73="","",VLOOKUP(S73,食材リスト!$A$6:$H$505,3,FALSE))</f>
        <v/>
      </c>
      <c r="W73" s="21" t="str">
        <f>IF(COUNTA(S73:U73)&lt;&gt;2,"",ROUND(VLOOKUP(S73,食材リスト!$A$6:$H$505,4,FALSE)*U73/VLOOKUP(S73,食材リスト!$A$6:$H$505,2,FALSE),1))</f>
        <v/>
      </c>
      <c r="X73" s="31" t="str">
        <f>IF(COUNTA(S73:U73)&lt;&gt;2,"",ROUND(VLOOKUP(S73,食材リスト!$A$6:$H$505,5,FALSE)*U73/VLOOKUP(S73,食材リスト!$A$6:$H$505,2,FALSE),1))</f>
        <v/>
      </c>
      <c r="Y73" s="22" t="str">
        <f>IF(COUNTA(S73:U73)&lt;&gt;2,"",ROUND(VLOOKUP(S73,食材リスト!$A$6:$H$505,6,FALSE)*U73/VLOOKUP(S73,食材リスト!$A$6:$H$505,2,FALSE),1))</f>
        <v/>
      </c>
      <c r="Z73" s="26" t="str">
        <f>IF(COUNTA(S73:U73)&lt;&gt;2,"",ROUND(VLOOKUP(S73,食材リスト!$A$6:$H$505,7,FALSE)*U73/VLOOKUP(S73,食材リスト!$A$6:$H$505,2,FALSE),0))</f>
        <v/>
      </c>
    </row>
    <row r="74" spans="1:26" ht="13.5" customHeight="1">
      <c r="E74"/>
      <c r="F74"/>
    </row>
    <row r="75" spans="1:26" s="122" customFormat="1" ht="13.5" customHeight="1"/>
    <row r="76" spans="1:26" ht="13.5" customHeight="1">
      <c r="E76"/>
      <c r="F76"/>
    </row>
    <row r="77" spans="1:26" ht="13.5" customHeight="1">
      <c r="A77" s="216" t="s">
        <v>93</v>
      </c>
      <c r="B77" s="216"/>
      <c r="C77" s="216"/>
      <c r="D77" s="216"/>
      <c r="E77" s="216"/>
      <c r="F77" s="216"/>
      <c r="G77" s="216"/>
      <c r="N77" s="61"/>
    </row>
    <row r="78" spans="1:26" ht="13.5" customHeight="1">
      <c r="A78" s="217"/>
      <c r="B78" s="217"/>
      <c r="C78" s="217"/>
      <c r="D78" s="217"/>
      <c r="E78" s="217"/>
      <c r="F78" s="217"/>
      <c r="G78" s="217"/>
    </row>
    <row r="79" spans="1:26" ht="13.5" customHeight="1">
      <c r="A79" s="181" t="str">
        <f>IF(C79=0,"たんぱく質(P)",ROUND(C79/SUM($C$21,$G$21,$K$21)*100,0))</f>
        <v>たんぱく質(P)</v>
      </c>
      <c r="B79" s="182"/>
      <c r="C79" s="171">
        <f>SUM(E87:E106,N87:N106,W87:W106)</f>
        <v>0</v>
      </c>
      <c r="D79" s="172"/>
      <c r="E79" s="185" t="str">
        <f>IF(G79=0,"脂質(F)",ROUND(G79/SUM($C$21,$G$21,$K$21)*100,0))</f>
        <v>脂質(F)</v>
      </c>
      <c r="F79" s="186"/>
      <c r="G79" s="171">
        <f>SUM(F87:F106,O87:O106,X87:X106)</f>
        <v>0</v>
      </c>
      <c r="H79" s="172"/>
      <c r="I79" s="189" t="str">
        <f>IF(K79=0,"糖質(C)",ROUND(K79/SUM($C$21,$G$21,$K$21)*100,0))</f>
        <v>糖質(C)</v>
      </c>
      <c r="J79" s="190"/>
      <c r="K79" s="171">
        <f>SUM(G87:G106,P87:P106,Y87:Y106)</f>
        <v>0</v>
      </c>
      <c r="L79" s="172"/>
      <c r="N79" s="163" t="s">
        <v>43</v>
      </c>
      <c r="O79" s="164"/>
      <c r="P79" s="167">
        <f>SUM(H85+Q85+Z85)</f>
        <v>0</v>
      </c>
      <c r="Q79" s="168"/>
    </row>
    <row r="80" spans="1:26" ht="13.5" customHeight="1">
      <c r="A80" s="183"/>
      <c r="B80" s="184"/>
      <c r="C80" s="173"/>
      <c r="D80" s="174"/>
      <c r="E80" s="187"/>
      <c r="F80" s="188"/>
      <c r="G80" s="173"/>
      <c r="H80" s="174"/>
      <c r="I80" s="191"/>
      <c r="J80" s="192"/>
      <c r="K80" s="173"/>
      <c r="L80" s="174"/>
      <c r="N80" s="165"/>
      <c r="O80" s="166"/>
      <c r="P80" s="169"/>
      <c r="Q80" s="170"/>
    </row>
    <row r="81" spans="1:26" ht="13.5" customHeight="1">
      <c r="A81" s="14"/>
      <c r="B81" s="14"/>
      <c r="C81" s="117"/>
      <c r="D81" s="53"/>
      <c r="E81" s="118"/>
      <c r="F81" s="118"/>
      <c r="G81" s="118"/>
      <c r="H81" s="118"/>
      <c r="I81" s="118"/>
      <c r="J81" s="118"/>
      <c r="K81" s="119"/>
      <c r="L81" s="118"/>
      <c r="M81" s="14"/>
      <c r="N81" s="14"/>
      <c r="O81" s="14"/>
      <c r="P81" s="14"/>
      <c r="Q81" s="14"/>
      <c r="R81" s="14"/>
      <c r="S81" s="14"/>
      <c r="T81" s="14"/>
      <c r="U81" s="14"/>
      <c r="V81" s="14"/>
      <c r="W81" s="14"/>
      <c r="X81" s="14"/>
      <c r="Y81" s="14"/>
      <c r="Z81" s="14"/>
    </row>
    <row r="82" spans="1:26" ht="13.5" customHeight="1">
      <c r="A82" s="63" t="s">
        <v>91</v>
      </c>
      <c r="B82" s="14"/>
      <c r="C82" s="115"/>
      <c r="D82" s="115"/>
      <c r="E82" s="115"/>
      <c r="F82" s="115"/>
      <c r="G82" s="14"/>
      <c r="H82" s="14"/>
      <c r="I82" s="14"/>
      <c r="J82" s="14"/>
      <c r="K82" s="14"/>
      <c r="L82" s="14"/>
      <c r="M82" s="14"/>
      <c r="N82" s="14"/>
      <c r="O82" s="14"/>
      <c r="P82" s="14"/>
      <c r="Q82" s="14"/>
      <c r="R82" s="14"/>
      <c r="S82" s="7" t="s">
        <v>34</v>
      </c>
      <c r="T82" s="14"/>
      <c r="U82" s="14"/>
      <c r="V82" s="14"/>
      <c r="W82" s="14"/>
      <c r="X82" s="14"/>
      <c r="Y82" s="14"/>
      <c r="Z82" s="14"/>
    </row>
    <row r="83" spans="1:26" ht="13.5" customHeight="1">
      <c r="N83" s="5"/>
      <c r="O83" s="5"/>
      <c r="S83" s="8" t="s">
        <v>26</v>
      </c>
    </row>
    <row r="84" spans="1:26" ht="13.5" customHeight="1">
      <c r="A84" s="158" t="s">
        <v>20</v>
      </c>
      <c r="E84" s="143" t="s">
        <v>42</v>
      </c>
      <c r="F84" s="144"/>
      <c r="G84" s="144"/>
      <c r="H84" s="145"/>
      <c r="J84" s="158" t="s">
        <v>32</v>
      </c>
      <c r="N84" s="143" t="s">
        <v>42</v>
      </c>
      <c r="O84" s="144"/>
      <c r="P84" s="144"/>
      <c r="Q84" s="145"/>
      <c r="S84" s="158" t="s">
        <v>33</v>
      </c>
      <c r="W84" s="143" t="s">
        <v>42</v>
      </c>
      <c r="X84" s="144"/>
      <c r="Y84" s="144"/>
      <c r="Z84" s="145"/>
    </row>
    <row r="85" spans="1:26" ht="13.5" customHeight="1">
      <c r="A85" s="162"/>
      <c r="E85" s="81" t="str">
        <f>IF(SUM(E87:G106)=0,"",ROUND(SUM(E87:E106),0)&amp;"g "&amp;"("&amp;ROUND(SUM(E87:E106)*100/(SUM(E87:E106)+SUM(F87:F106)+SUM(G87:G106)),0)&amp;"%)")</f>
        <v/>
      </c>
      <c r="F85" s="80" t="str">
        <f>IF(SUM(E87:G106)=0,"",ROUND(SUM(F87:F106),0)&amp;"g "&amp;"("&amp;ROUND(SUM(F87:F106)*100/(SUM(E87:E106)+SUM(F87:F106)+SUM(G87:G106)),0)&amp;"%)")</f>
        <v/>
      </c>
      <c r="G85" s="78" t="str">
        <f>IF(SUM(E87:G106)=0,"",ROUND(SUM(G87:G106),0)&amp;"g "&amp;"("&amp;ROUND(SUM(G87:G106)*100/(SUM(E87:E106)+SUM(F87:F106)+SUM(G87:G106)),0)&amp;"%)")</f>
        <v/>
      </c>
      <c r="H85" s="79">
        <f>SUM(H87:H106)</f>
        <v>0</v>
      </c>
      <c r="J85" s="162"/>
      <c r="N85" s="81" t="str">
        <f>IF(SUM(N87:P106)=0,"",ROUND(SUM(N87:N106),0)&amp;"g "&amp;"("&amp;ROUND(SUM(N87:N106)*100/(SUM(N87:N106)+SUM(O87:O106)+SUM(P87:P106)),0)&amp;"%)")</f>
        <v/>
      </c>
      <c r="O85" s="80" t="str">
        <f>IF(SUM(N87:P106)=0,"",ROUND(SUM(O87:O106),0)&amp;"g "&amp;"("&amp;ROUND(SUM(O87:O106)*100/(SUM(N87:N106)+SUM(O87:O106)+SUM(P87:P106)),0)&amp;"%)")</f>
        <v/>
      </c>
      <c r="P85" s="78" t="str">
        <f>IF(SUM(N87:P106)=0,"",ROUND(SUM(P87:P106),0)&amp;"g "&amp;"("&amp;ROUND(SUM(P87:P106)*100/(SUM(N87:N106)+SUM(O87:O106)+SUM(P87:P106)),0)&amp;"%)")</f>
        <v/>
      </c>
      <c r="Q85" s="79">
        <f>SUM(Q87:Q106)</f>
        <v>0</v>
      </c>
      <c r="S85" s="162"/>
      <c r="W85" s="81" t="str">
        <f>IF(SUM(W87:Y106)=0,"",ROUND(SUM(W87:W106),0)&amp;"g "&amp;"("&amp;ROUND(SUM(W87:W106)*100/(SUM(W87:W106)+SUM(X87:X106)+SUM(Y87:Y106)),0)&amp;"%)")</f>
        <v/>
      </c>
      <c r="X85" s="80" t="str">
        <f>IF(SUM(W87:Y106)=0,"",ROUND(SUM(X87:X106),0)&amp;"g "&amp;"("&amp;ROUND(SUM(X87:X106)*100/(SUM(W87:W106)+SUM(X87:X106)+SUM(Y87:Y106)),0)&amp;"%)")</f>
        <v/>
      </c>
      <c r="Y85" s="78" t="str">
        <f>IF(SUM(W87:Y106)=0,"",ROUND(SUM(Y87:Y106),0)&amp;"g "&amp;"("&amp;ROUND(SUM(Y87:Y106)*100/(SUM(W87:W106)+SUM(X87:X106)+SUM(Y87:Y106)),0)&amp;"%)")</f>
        <v/>
      </c>
      <c r="Z85" s="79">
        <f>SUM(Z87:Z106)</f>
        <v>0</v>
      </c>
    </row>
    <row r="86" spans="1:26" ht="13.5" customHeight="1">
      <c r="A86" s="156" t="s">
        <v>30</v>
      </c>
      <c r="B86" s="157"/>
      <c r="C86" s="2" t="s">
        <v>35</v>
      </c>
      <c r="D86" s="6" t="s">
        <v>24</v>
      </c>
      <c r="E86" s="107" t="s">
        <v>23</v>
      </c>
      <c r="F86" s="28" t="s">
        <v>21</v>
      </c>
      <c r="G86" s="103" t="s">
        <v>22</v>
      </c>
      <c r="H86" s="6" t="s">
        <v>25</v>
      </c>
      <c r="J86" s="156" t="s">
        <v>30</v>
      </c>
      <c r="K86" s="157"/>
      <c r="L86" s="2" t="s">
        <v>35</v>
      </c>
      <c r="M86" s="6" t="s">
        <v>24</v>
      </c>
      <c r="N86" s="107" t="s">
        <v>23</v>
      </c>
      <c r="O86" s="28" t="s">
        <v>21</v>
      </c>
      <c r="P86" s="103" t="s">
        <v>22</v>
      </c>
      <c r="Q86" s="6" t="s">
        <v>44</v>
      </c>
      <c r="S86" s="156" t="s">
        <v>30</v>
      </c>
      <c r="T86" s="157"/>
      <c r="U86" s="2" t="s">
        <v>35</v>
      </c>
      <c r="V86" s="6" t="s">
        <v>24</v>
      </c>
      <c r="W86" s="107" t="s">
        <v>23</v>
      </c>
      <c r="X86" s="28" t="s">
        <v>21</v>
      </c>
      <c r="Y86" s="103" t="s">
        <v>22</v>
      </c>
      <c r="Z86" s="6" t="s">
        <v>44</v>
      </c>
    </row>
    <row r="87" spans="1:26" ht="13.5" customHeight="1">
      <c r="A87" s="154"/>
      <c r="B87" s="155"/>
      <c r="C87" s="49"/>
      <c r="D87" s="23" t="str">
        <f>IF(A87="","",VLOOKUP(A87,食材リスト!$A$6:$H$505,3,FALSE))</f>
        <v/>
      </c>
      <c r="E87" s="17" t="str">
        <f>IF(COUNTA(A87:C87)&lt;&gt;2,"",ROUND(VLOOKUP(A87,食材リスト!$A$6:$H$505,4,FALSE)*C87/VLOOKUP(A87,食材リスト!$A$6:$H$505,2,FALSE),1))</f>
        <v/>
      </c>
      <c r="F87" s="29" t="str">
        <f>IF(COUNTA(A87:C87)&lt;&gt;2,"",ROUND(VLOOKUP(A87,食材リスト!$A$6:$H$505,5,FALSE)*C87/VLOOKUP(A87,食材リスト!$A$6:$H$505,2,FALSE),1))</f>
        <v/>
      </c>
      <c r="G87" s="18" t="str">
        <f>IF(COUNTA(A87:C87)&lt;&gt;2,"",ROUND(VLOOKUP(A87,食材リスト!$A$6:$H$505,6,FALSE)*C87/VLOOKUP(A87,食材リスト!$A$6:$H$505,2,FALSE),1))</f>
        <v/>
      </c>
      <c r="H87" s="24" t="str">
        <f>IF(COUNTA(A87:C87)&lt;&gt;2,"",ROUND(VLOOKUP(A87,食材リスト!$A$6:$H$505,7,FALSE)*C87/VLOOKUP(A87,食材リスト!$A$6:$H$505,2,FALSE),0))</f>
        <v/>
      </c>
      <c r="J87" s="154"/>
      <c r="K87" s="155"/>
      <c r="L87" s="49"/>
      <c r="M87" s="23" t="str">
        <f>IF(J87="","",VLOOKUP(J87,食材リスト!$A$6:$H$505,3,FALSE))</f>
        <v/>
      </c>
      <c r="N87" s="17" t="str">
        <f>IF(COUNTA(J87:L87)&lt;&gt;2,"",ROUND(VLOOKUP(J87,食材リスト!$A$6:$H$505,4,FALSE)*L87/VLOOKUP(J87,食材リスト!$A$6:$H$505,2,FALSE),1))</f>
        <v/>
      </c>
      <c r="O87" s="29" t="str">
        <f>IF(COUNTA(J87:L87)&lt;&gt;2,"",ROUND(VLOOKUP(J87,食材リスト!$A$6:$H$505,5,FALSE)*L87/VLOOKUP(J87,食材リスト!$A$6:$H$505,2,FALSE),1))</f>
        <v/>
      </c>
      <c r="P87" s="18" t="str">
        <f>IF(COUNTA(J87:L87)&lt;&gt;2,"",ROUND(VLOOKUP(J87,食材リスト!$A$6:$H$505,6,FALSE)*L87/VLOOKUP(J87,食材リスト!$A$6:$H$505,2,FALSE),1))</f>
        <v/>
      </c>
      <c r="Q87" s="24" t="str">
        <f>IF(COUNTA(J87:L87)&lt;&gt;2,"",ROUND(VLOOKUP(J87,食材リスト!$A$6:$H$505,7,FALSE)*L87/VLOOKUP(J87,食材リスト!$A$6:$H$505,2,FALSE),0))</f>
        <v/>
      </c>
      <c r="S87" s="160"/>
      <c r="T87" s="161"/>
      <c r="U87" s="49"/>
      <c r="V87" s="23" t="str">
        <f>IF(S87="","",VLOOKUP(S87,食材リスト!$A$6:$H$505,3,FALSE))</f>
        <v/>
      </c>
      <c r="W87" s="17" t="str">
        <f>IF(COUNTA(S87:U87)&lt;&gt;2,"",ROUND(VLOOKUP(S87,食材リスト!$A$6:$H$505,4,FALSE)*U87/VLOOKUP(S87,食材リスト!$A$6:$H$505,2,FALSE),1))</f>
        <v/>
      </c>
      <c r="X87" s="29" t="str">
        <f>IF(COUNTA(S87:U87)&lt;&gt;2,"",ROUND(VLOOKUP(S87,食材リスト!$A$6:$H$505,5,FALSE)*U87/VLOOKUP(S87,食材リスト!$A$6:$H$505,2,FALSE),1))</f>
        <v/>
      </c>
      <c r="Y87" s="18" t="str">
        <f>IF(COUNTA(S87:U87)&lt;&gt;2,"",ROUND(VLOOKUP(S87,食材リスト!$A$6:$H$505,6,FALSE)*U87/VLOOKUP(S87,食材リスト!$A$6:$H$505,2,FALSE),1))</f>
        <v/>
      </c>
      <c r="Z87" s="24" t="str">
        <f>IF(COUNTA(S87:U87)&lt;&gt;2,"",ROUND(VLOOKUP(S87,食材リスト!$A$6:$H$505,7,FALSE)*U87/VLOOKUP(S87,食材リスト!$A$6:$H$505,2,FALSE),0))</f>
        <v/>
      </c>
    </row>
    <row r="88" spans="1:26" ht="13.5" customHeight="1">
      <c r="A88" s="154"/>
      <c r="B88" s="155"/>
      <c r="C88" s="34"/>
      <c r="D88" s="12" t="str">
        <f>IF(A88="","",VLOOKUP(A88,食材リスト!$A$6:$H$505,3,FALSE))</f>
        <v/>
      </c>
      <c r="E88" s="19" t="str">
        <f>IF(COUNTA(A88:C88)&lt;&gt;2,"",ROUND(VLOOKUP(A88,食材リスト!$A$6:$H$505,4,FALSE)*C88/VLOOKUP(A88,食材リスト!$A$6:$H$505,2,FALSE),1))</f>
        <v/>
      </c>
      <c r="F88" s="30" t="str">
        <f>IF(COUNTA(A88:C88)&lt;&gt;2,"",ROUND(VLOOKUP(A88,食材リスト!$A$6:$H$505,5,FALSE)*C88/VLOOKUP(A88,食材リスト!$A$6:$H$505,2,FALSE),1))</f>
        <v/>
      </c>
      <c r="G88" s="20" t="str">
        <f>IF(COUNTA(A88:C88)&lt;&gt;2,"",ROUND(VLOOKUP(A88,食材リスト!$A$6:$H$505,6,FALSE)*C88/VLOOKUP(A88,食材リスト!$A$6:$H$505,2,FALSE),1))</f>
        <v/>
      </c>
      <c r="H88" s="25" t="str">
        <f>IF(COUNTA(A88:C88)&lt;&gt;2,"",ROUND(VLOOKUP(A88,食材リスト!$A$6:$H$505,7,FALSE)*C88/VLOOKUP(A88,食材リスト!$A$6:$H$505,2,FALSE),0))</f>
        <v/>
      </c>
      <c r="J88" s="154"/>
      <c r="K88" s="155"/>
      <c r="L88" s="34"/>
      <c r="M88" s="12" t="str">
        <f>IF(J88="","",VLOOKUP(J88,食材リスト!$A$6:$H$505,3,FALSE))</f>
        <v/>
      </c>
      <c r="N88" s="19" t="str">
        <f>IF(COUNTA(J88:L88)&lt;&gt;2,"",ROUND(VLOOKUP(J88,食材リスト!$A$6:$H$505,4,FALSE)*L88/VLOOKUP(J88,食材リスト!$A$6:$H$505,2,FALSE),1))</f>
        <v/>
      </c>
      <c r="O88" s="30" t="str">
        <f>IF(COUNTA(J88:L88)&lt;&gt;2,"",ROUND(VLOOKUP(J88,食材リスト!$A$6:$H$505,5,FALSE)*L88/VLOOKUP(J88,食材リスト!$A$6:$H$505,2,FALSE),1))</f>
        <v/>
      </c>
      <c r="P88" s="20" t="str">
        <f>IF(COUNTA(J88:L88)&lt;&gt;2,"",ROUND(VLOOKUP(J88,食材リスト!$A$6:$H$505,6,FALSE)*L88/VLOOKUP(J88,食材リスト!$A$6:$H$505,2,FALSE),1))</f>
        <v/>
      </c>
      <c r="Q88" s="25" t="str">
        <f>IF(COUNTA(J88:L88)&lt;&gt;2,"",ROUND(VLOOKUP(J88,食材リスト!$A$6:$H$505,7,FALSE)*L88/VLOOKUP(J88,食材リスト!$A$6:$H$505,2,FALSE),0))</f>
        <v/>
      </c>
      <c r="S88" s="154"/>
      <c r="T88" s="155"/>
      <c r="U88" s="34"/>
      <c r="V88" s="12" t="str">
        <f>IF(S88="","",VLOOKUP(S88,食材リスト!$A$6:$H$505,3,FALSE))</f>
        <v/>
      </c>
      <c r="W88" s="19" t="str">
        <f>IF(COUNTA(S88:U88)&lt;&gt;2,"",ROUND(VLOOKUP(S88,食材リスト!$A$6:$H$505,4,FALSE)*U88/VLOOKUP(S88,食材リスト!$A$6:$H$505,2,FALSE),1))</f>
        <v/>
      </c>
      <c r="X88" s="30" t="str">
        <f>IF(COUNTA(S88:U88)&lt;&gt;2,"",ROUND(VLOOKUP(S88,食材リスト!$A$6:$H$505,5,FALSE)*U88/VLOOKUP(S88,食材リスト!$A$6:$H$505,2,FALSE),1))</f>
        <v/>
      </c>
      <c r="Y88" s="20" t="str">
        <f>IF(COUNTA(S88:U88)&lt;&gt;2,"",ROUND(VLOOKUP(S88,食材リスト!$A$6:$H$505,6,FALSE)*U88/VLOOKUP(S88,食材リスト!$A$6:$H$505,2,FALSE),1))</f>
        <v/>
      </c>
      <c r="Z88" s="25" t="str">
        <f>IF(COUNTA(S88:U88)&lt;&gt;2,"",ROUND(VLOOKUP(S88,食材リスト!$A$6:$H$505,7,FALSE)*U88/VLOOKUP(S88,食材リスト!$A$6:$H$505,2,FALSE),0))</f>
        <v/>
      </c>
    </row>
    <row r="89" spans="1:26" ht="13.5" customHeight="1">
      <c r="A89" s="154"/>
      <c r="B89" s="155"/>
      <c r="C89" s="34"/>
      <c r="D89" s="12" t="str">
        <f>IF(A89="","",VLOOKUP(A89,食材リスト!$A$6:$H$505,3,FALSE))</f>
        <v/>
      </c>
      <c r="E89" s="19" t="str">
        <f>IF(COUNTA(A89:C89)&lt;&gt;2,"",ROUND(VLOOKUP(A89,食材リスト!$A$6:$H$505,4,FALSE)*C89/VLOOKUP(A89,食材リスト!$A$6:$H$505,2,FALSE),1))</f>
        <v/>
      </c>
      <c r="F89" s="30" t="str">
        <f>IF(COUNTA(A89:C89)&lt;&gt;2,"",ROUND(VLOOKUP(A89,食材リスト!$A$6:$H$505,5,FALSE)*C89/VLOOKUP(A89,食材リスト!$A$6:$H$505,2,FALSE),1))</f>
        <v/>
      </c>
      <c r="G89" s="20" t="str">
        <f>IF(COUNTA(A89:C89)&lt;&gt;2,"",ROUND(VLOOKUP(A89,食材リスト!$A$6:$H$505,6,FALSE)*C89/VLOOKUP(A89,食材リスト!$A$6:$H$505,2,FALSE),1))</f>
        <v/>
      </c>
      <c r="H89" s="25" t="str">
        <f>IF(COUNTA(A89:C89)&lt;&gt;2,"",ROUND(VLOOKUP(A89,食材リスト!$A$6:$H$505,7,FALSE)*C89/VLOOKUP(A89,食材リスト!$A$6:$H$505,2,FALSE),0))</f>
        <v/>
      </c>
      <c r="J89" s="154"/>
      <c r="K89" s="155"/>
      <c r="L89" s="34"/>
      <c r="M89" s="12" t="str">
        <f>IF(J89="","",VLOOKUP(J89,食材リスト!$A$6:$H$505,3,FALSE))</f>
        <v/>
      </c>
      <c r="N89" s="19" t="str">
        <f>IF(COUNTA(J89:L89)&lt;&gt;2,"",ROUND(VLOOKUP(J89,食材リスト!$A$6:$H$505,4,FALSE)*L89/VLOOKUP(J89,食材リスト!$A$6:$H$505,2,FALSE),1))</f>
        <v/>
      </c>
      <c r="O89" s="30" t="str">
        <f>IF(COUNTA(J89:L89)&lt;&gt;2,"",ROUND(VLOOKUP(J89,食材リスト!$A$6:$H$505,5,FALSE)*L89/VLOOKUP(J89,食材リスト!$A$6:$H$505,2,FALSE),1))</f>
        <v/>
      </c>
      <c r="P89" s="20" t="str">
        <f>IF(COUNTA(J89:L89)&lt;&gt;2,"",ROUND(VLOOKUP(J89,食材リスト!$A$6:$H$505,6,FALSE)*L89/VLOOKUP(J89,食材リスト!$A$6:$H$505,2,FALSE),1))</f>
        <v/>
      </c>
      <c r="Q89" s="25" t="str">
        <f>IF(COUNTA(J89:L89)&lt;&gt;2,"",ROUND(VLOOKUP(J89,食材リスト!$A$6:$H$505,7,FALSE)*L89/VLOOKUP(J89,食材リスト!$A$6:$H$505,2,FALSE),0))</f>
        <v/>
      </c>
      <c r="S89" s="154"/>
      <c r="T89" s="155"/>
      <c r="U89" s="34"/>
      <c r="V89" s="12" t="str">
        <f>IF(S89="","",VLOOKUP(S89,食材リスト!$A$6:$H$505,3,FALSE))</f>
        <v/>
      </c>
      <c r="W89" s="19" t="str">
        <f>IF(COUNTA(S89:U89)&lt;&gt;2,"",ROUND(VLOOKUP(S89,食材リスト!$A$6:$H$505,4,FALSE)*U89/VLOOKUP(S89,食材リスト!$A$6:$H$505,2,FALSE),1))</f>
        <v/>
      </c>
      <c r="X89" s="30" t="str">
        <f>IF(COUNTA(S89:U89)&lt;&gt;2,"",ROUND(VLOOKUP(S89,食材リスト!$A$6:$H$505,5,FALSE)*U89/VLOOKUP(S89,食材リスト!$A$6:$H$505,2,FALSE),1))</f>
        <v/>
      </c>
      <c r="Y89" s="20" t="str">
        <f>IF(COUNTA(S89:U89)&lt;&gt;2,"",ROUND(VLOOKUP(S89,食材リスト!$A$6:$H$505,6,FALSE)*U89/VLOOKUP(S89,食材リスト!$A$6:$H$505,2,FALSE),1))</f>
        <v/>
      </c>
      <c r="Z89" s="25" t="str">
        <f>IF(COUNTA(S89:U89)&lt;&gt;2,"",ROUND(VLOOKUP(S89,食材リスト!$A$6:$H$505,7,FALSE)*U89/VLOOKUP(S89,食材リスト!$A$6:$H$505,2,FALSE),0))</f>
        <v/>
      </c>
    </row>
    <row r="90" spans="1:26" ht="13.5" customHeight="1">
      <c r="A90" s="154"/>
      <c r="B90" s="155"/>
      <c r="C90" s="34"/>
      <c r="D90" s="12" t="str">
        <f>IF(A90="","",VLOOKUP(A90,食材リスト!$A$6:$H$505,3,FALSE))</f>
        <v/>
      </c>
      <c r="E90" s="19" t="str">
        <f>IF(COUNTA(A90:C90)&lt;&gt;2,"",ROUND(VLOOKUP(A90,食材リスト!$A$6:$H$505,4,FALSE)*C90/VLOOKUP(A90,食材リスト!$A$6:$H$505,2,FALSE),1))</f>
        <v/>
      </c>
      <c r="F90" s="30" t="str">
        <f>IF(COUNTA(A90:C90)&lt;&gt;2,"",ROUND(VLOOKUP(A90,食材リスト!$A$6:$H$505,5,FALSE)*C90/VLOOKUP(A90,食材リスト!$A$6:$H$505,2,FALSE),1))</f>
        <v/>
      </c>
      <c r="G90" s="20" t="str">
        <f>IF(COUNTA(A90:C90)&lt;&gt;2,"",ROUND(VLOOKUP(A90,食材リスト!$A$6:$H$505,6,FALSE)*C90/VLOOKUP(A90,食材リスト!$A$6:$H$505,2,FALSE),1))</f>
        <v/>
      </c>
      <c r="H90" s="25" t="str">
        <f>IF(COUNTA(A90:C90)&lt;&gt;2,"",ROUND(VLOOKUP(A90,食材リスト!$A$6:$H$505,7,FALSE)*C90/VLOOKUP(A90,食材リスト!$A$6:$H$505,2,FALSE),0))</f>
        <v/>
      </c>
      <c r="J90" s="154"/>
      <c r="K90" s="155"/>
      <c r="L90" s="34"/>
      <c r="M90" s="12" t="str">
        <f>IF(J90="","",VLOOKUP(J90,食材リスト!$A$6:$H$505,3,FALSE))</f>
        <v/>
      </c>
      <c r="N90" s="19" t="str">
        <f>IF(COUNTA(J90:L90)&lt;&gt;2,"",ROUND(VLOOKUP(J90,食材リスト!$A$6:$H$505,4,FALSE)*L90/VLOOKUP(J90,食材リスト!$A$6:$H$505,2,FALSE),1))</f>
        <v/>
      </c>
      <c r="O90" s="30" t="str">
        <f>IF(COUNTA(J90:L90)&lt;&gt;2,"",ROUND(VLOOKUP(J90,食材リスト!$A$6:$H$505,5,FALSE)*L90/VLOOKUP(J90,食材リスト!$A$6:$H$505,2,FALSE),1))</f>
        <v/>
      </c>
      <c r="P90" s="20" t="str">
        <f>IF(COUNTA(J90:L90)&lt;&gt;2,"",ROUND(VLOOKUP(J90,食材リスト!$A$6:$H$505,6,FALSE)*L90/VLOOKUP(J90,食材リスト!$A$6:$H$505,2,FALSE),1))</f>
        <v/>
      </c>
      <c r="Q90" s="25" t="str">
        <f>IF(COUNTA(J90:L90)&lt;&gt;2,"",ROUND(VLOOKUP(J90,食材リスト!$A$6:$H$505,7,FALSE)*L90/VLOOKUP(J90,食材リスト!$A$6:$H$505,2,FALSE),0))</f>
        <v/>
      </c>
      <c r="S90" s="154"/>
      <c r="T90" s="155"/>
      <c r="U90" s="34"/>
      <c r="V90" s="12" t="str">
        <f>IF(S90="","",VLOOKUP(S90,食材リスト!$A$6:$H$505,3,FALSE))</f>
        <v/>
      </c>
      <c r="W90" s="19" t="str">
        <f>IF(COUNTA(S90:U90)&lt;&gt;2,"",ROUND(VLOOKUP(S90,食材リスト!$A$6:$H$505,4,FALSE)*U90/VLOOKUP(S90,食材リスト!$A$6:$H$505,2,FALSE),1))</f>
        <v/>
      </c>
      <c r="X90" s="30" t="str">
        <f>IF(COUNTA(S90:U90)&lt;&gt;2,"",ROUND(VLOOKUP(S90,食材リスト!$A$6:$H$505,5,FALSE)*U90/VLOOKUP(S90,食材リスト!$A$6:$H$505,2,FALSE),1))</f>
        <v/>
      </c>
      <c r="Y90" s="20" t="str">
        <f>IF(COUNTA(S90:U90)&lt;&gt;2,"",ROUND(VLOOKUP(S90,食材リスト!$A$6:$H$505,6,FALSE)*U90/VLOOKUP(S90,食材リスト!$A$6:$H$505,2,FALSE),1))</f>
        <v/>
      </c>
      <c r="Z90" s="25" t="str">
        <f>IF(COUNTA(S90:U90)&lt;&gt;2,"",ROUND(VLOOKUP(S90,食材リスト!$A$6:$H$505,7,FALSE)*U90/VLOOKUP(S90,食材リスト!$A$6:$H$505,2,FALSE),0))</f>
        <v/>
      </c>
    </row>
    <row r="91" spans="1:26" ht="13.5" customHeight="1">
      <c r="A91" s="154"/>
      <c r="B91" s="155"/>
      <c r="C91" s="34"/>
      <c r="D91" s="12" t="str">
        <f>IF(A91="","",VLOOKUP(A91,食材リスト!$A$6:$H$505,3,FALSE))</f>
        <v/>
      </c>
      <c r="E91" s="19" t="str">
        <f>IF(COUNTA(A91:C91)&lt;&gt;2,"",ROUND(VLOOKUP(A91,食材リスト!$A$6:$H$505,4,FALSE)*C91/VLOOKUP(A91,食材リスト!$A$6:$H$505,2,FALSE),1))</f>
        <v/>
      </c>
      <c r="F91" s="30" t="str">
        <f>IF(COUNTA(A91:C91)&lt;&gt;2,"",ROUND(VLOOKUP(A91,食材リスト!$A$6:$H$505,5,FALSE)*C91/VLOOKUP(A91,食材リスト!$A$6:$H$505,2,FALSE),1))</f>
        <v/>
      </c>
      <c r="G91" s="20" t="str">
        <f>IF(COUNTA(A91:C91)&lt;&gt;2,"",ROUND(VLOOKUP(A91,食材リスト!$A$6:$H$505,6,FALSE)*C91/VLOOKUP(A91,食材リスト!$A$6:$H$505,2,FALSE),1))</f>
        <v/>
      </c>
      <c r="H91" s="25" t="str">
        <f>IF(COUNTA(A91:C91)&lt;&gt;2,"",ROUND(VLOOKUP(A91,食材リスト!$A$6:$H$505,7,FALSE)*C91/VLOOKUP(A91,食材リスト!$A$6:$H$505,2,FALSE),0))</f>
        <v/>
      </c>
      <c r="J91" s="154"/>
      <c r="K91" s="155"/>
      <c r="L91" s="34"/>
      <c r="M91" s="12" t="str">
        <f>IF(J91="","",VLOOKUP(J91,食材リスト!$A$6:$H$505,3,FALSE))</f>
        <v/>
      </c>
      <c r="N91" s="19" t="str">
        <f>IF(COUNTA(J91:L91)&lt;&gt;2,"",ROUND(VLOOKUP(J91,食材リスト!$A$6:$H$505,4,FALSE)*L91/VLOOKUP(J91,食材リスト!$A$6:$H$505,2,FALSE),1))</f>
        <v/>
      </c>
      <c r="O91" s="30" t="str">
        <f>IF(COUNTA(J91:L91)&lt;&gt;2,"",ROUND(VLOOKUP(J91,食材リスト!$A$6:$H$505,5,FALSE)*L91/VLOOKUP(J91,食材リスト!$A$6:$H$505,2,FALSE),1))</f>
        <v/>
      </c>
      <c r="P91" s="20" t="str">
        <f>IF(COUNTA(J91:L91)&lt;&gt;2,"",ROUND(VLOOKUP(J91,食材リスト!$A$6:$H$505,6,FALSE)*L91/VLOOKUP(J91,食材リスト!$A$6:$H$505,2,FALSE),1))</f>
        <v/>
      </c>
      <c r="Q91" s="25" t="str">
        <f>IF(COUNTA(J91:L91)&lt;&gt;2,"",ROUND(VLOOKUP(J91,食材リスト!$A$6:$H$505,7,FALSE)*L91/VLOOKUP(J91,食材リスト!$A$6:$H$505,2,FALSE),0))</f>
        <v/>
      </c>
      <c r="S91" s="154"/>
      <c r="T91" s="155"/>
      <c r="U91" s="34"/>
      <c r="V91" s="12" t="str">
        <f>IF(S91="","",VLOOKUP(S91,食材リスト!$A$6:$H$505,3,FALSE))</f>
        <v/>
      </c>
      <c r="W91" s="19" t="str">
        <f>IF(COUNTA(S91:U91)&lt;&gt;2,"",ROUND(VLOOKUP(S91,食材リスト!$A$6:$H$505,4,FALSE)*U91/VLOOKUP(S91,食材リスト!$A$6:$H$505,2,FALSE),1))</f>
        <v/>
      </c>
      <c r="X91" s="30" t="str">
        <f>IF(COUNTA(S91:U91)&lt;&gt;2,"",ROUND(VLOOKUP(S91,食材リスト!$A$6:$H$505,5,FALSE)*U91/VLOOKUP(S91,食材リスト!$A$6:$H$505,2,FALSE),1))</f>
        <v/>
      </c>
      <c r="Y91" s="20" t="str">
        <f>IF(COUNTA(S91:U91)&lt;&gt;2,"",ROUND(VLOOKUP(S91,食材リスト!$A$6:$H$505,6,FALSE)*U91/VLOOKUP(S91,食材リスト!$A$6:$H$505,2,FALSE),1))</f>
        <v/>
      </c>
      <c r="Z91" s="25" t="str">
        <f>IF(COUNTA(S91:U91)&lt;&gt;2,"",ROUND(VLOOKUP(S91,食材リスト!$A$6:$H$505,7,FALSE)*U91/VLOOKUP(S91,食材リスト!$A$6:$H$505,2,FALSE),0))</f>
        <v/>
      </c>
    </row>
    <row r="92" spans="1:26" ht="13.5" customHeight="1">
      <c r="A92" s="154"/>
      <c r="B92" s="155"/>
      <c r="C92" s="34"/>
      <c r="D92" s="12" t="str">
        <f>IF(A92="","",VLOOKUP(A92,食材リスト!$A$6:$H$505,3,FALSE))</f>
        <v/>
      </c>
      <c r="E92" s="19" t="str">
        <f>IF(COUNTA(A92:C92)&lt;&gt;2,"",ROUND(VLOOKUP(A92,食材リスト!$A$6:$H$505,4,FALSE)*C92/VLOOKUP(A92,食材リスト!$A$6:$H$505,2,FALSE),1))</f>
        <v/>
      </c>
      <c r="F92" s="30" t="str">
        <f>IF(COUNTA(A92:C92)&lt;&gt;2,"",ROUND(VLOOKUP(A92,食材リスト!$A$6:$H$505,5,FALSE)*C92/VLOOKUP(A92,食材リスト!$A$6:$H$505,2,FALSE),1))</f>
        <v/>
      </c>
      <c r="G92" s="20" t="str">
        <f>IF(COUNTA(A92:C92)&lt;&gt;2,"",ROUND(VLOOKUP(A92,食材リスト!$A$6:$H$505,6,FALSE)*C92/VLOOKUP(A92,食材リスト!$A$6:$H$505,2,FALSE),1))</f>
        <v/>
      </c>
      <c r="H92" s="25" t="str">
        <f>IF(COUNTA(A92:C92)&lt;&gt;2,"",ROUND(VLOOKUP(A92,食材リスト!$A$6:$H$505,7,FALSE)*C92/VLOOKUP(A92,食材リスト!$A$6:$H$505,2,FALSE),0))</f>
        <v/>
      </c>
      <c r="J92" s="154"/>
      <c r="K92" s="155"/>
      <c r="L92" s="34"/>
      <c r="M92" s="12" t="str">
        <f>IF(J92="","",VLOOKUP(J92,食材リスト!$A$6:$H$505,3,FALSE))</f>
        <v/>
      </c>
      <c r="N92" s="19" t="str">
        <f>IF(COUNTA(J92:L92)&lt;&gt;2,"",ROUND(VLOOKUP(J92,食材リスト!$A$6:$H$505,4,FALSE)*L92/VLOOKUP(J92,食材リスト!$A$6:$H$505,2,FALSE),1))</f>
        <v/>
      </c>
      <c r="O92" s="30" t="str">
        <f>IF(COUNTA(J92:L92)&lt;&gt;2,"",ROUND(VLOOKUP(J92,食材リスト!$A$6:$H$505,5,FALSE)*L92/VLOOKUP(J92,食材リスト!$A$6:$H$505,2,FALSE),1))</f>
        <v/>
      </c>
      <c r="P92" s="20" t="str">
        <f>IF(COUNTA(J92:L92)&lt;&gt;2,"",ROUND(VLOOKUP(J92,食材リスト!$A$6:$H$505,6,FALSE)*L92/VLOOKUP(J92,食材リスト!$A$6:$H$505,2,FALSE),1))</f>
        <v/>
      </c>
      <c r="Q92" s="25" t="str">
        <f>IF(COUNTA(J92:L92)&lt;&gt;2,"",ROUND(VLOOKUP(J92,食材リスト!$A$6:$H$505,7,FALSE)*L92/VLOOKUP(J92,食材リスト!$A$6:$H$505,2,FALSE),0))</f>
        <v/>
      </c>
      <c r="S92" s="154"/>
      <c r="T92" s="155"/>
      <c r="U92" s="34"/>
      <c r="V92" s="12" t="str">
        <f>IF(S92="","",VLOOKUP(S92,食材リスト!$A$6:$H$505,3,FALSE))</f>
        <v/>
      </c>
      <c r="W92" s="19" t="str">
        <f>IF(COUNTA(S92:U92)&lt;&gt;2,"",ROUND(VLOOKUP(S92,食材リスト!$A$6:$H$505,4,FALSE)*U92/VLOOKUP(S92,食材リスト!$A$6:$H$505,2,FALSE),1))</f>
        <v/>
      </c>
      <c r="X92" s="30" t="str">
        <f>IF(COUNTA(S92:U92)&lt;&gt;2,"",ROUND(VLOOKUP(S92,食材リスト!$A$6:$H$505,5,FALSE)*U92/VLOOKUP(S92,食材リスト!$A$6:$H$505,2,FALSE),1))</f>
        <v/>
      </c>
      <c r="Y92" s="20" t="str">
        <f>IF(COUNTA(S92:U92)&lt;&gt;2,"",ROUND(VLOOKUP(S92,食材リスト!$A$6:$H$505,6,FALSE)*U92/VLOOKUP(S92,食材リスト!$A$6:$H$505,2,FALSE),1))</f>
        <v/>
      </c>
      <c r="Z92" s="25" t="str">
        <f>IF(COUNTA(S92:U92)&lt;&gt;2,"",ROUND(VLOOKUP(S92,食材リスト!$A$6:$H$505,7,FALSE)*U92/VLOOKUP(S92,食材リスト!$A$6:$H$505,2,FALSE),0))</f>
        <v/>
      </c>
    </row>
    <row r="93" spans="1:26" ht="13.5" customHeight="1">
      <c r="A93" s="154"/>
      <c r="B93" s="155"/>
      <c r="C93" s="34"/>
      <c r="D93" s="12" t="str">
        <f>IF(A93="","",VLOOKUP(A93,食材リスト!$A$6:$H$505,3,FALSE))</f>
        <v/>
      </c>
      <c r="E93" s="19" t="str">
        <f>IF(COUNTA(A93:C93)&lt;&gt;2,"",ROUND(VLOOKUP(A93,食材リスト!$A$6:$H$505,4,FALSE)*C93/VLOOKUP(A93,食材リスト!$A$6:$H$505,2,FALSE),1))</f>
        <v/>
      </c>
      <c r="F93" s="30" t="str">
        <f>IF(COUNTA(A93:C93)&lt;&gt;2,"",ROUND(VLOOKUP(A93,食材リスト!$A$6:$H$505,5,FALSE)*C93/VLOOKUP(A93,食材リスト!$A$6:$H$505,2,FALSE),1))</f>
        <v/>
      </c>
      <c r="G93" s="20" t="str">
        <f>IF(COUNTA(A93:C93)&lt;&gt;2,"",ROUND(VLOOKUP(A93,食材リスト!$A$6:$H$505,6,FALSE)*C93/VLOOKUP(A93,食材リスト!$A$6:$H$505,2,FALSE),1))</f>
        <v/>
      </c>
      <c r="H93" s="25" t="str">
        <f>IF(COUNTA(A93:C93)&lt;&gt;2,"",ROUND(VLOOKUP(A93,食材リスト!$A$6:$H$505,7,FALSE)*C93/VLOOKUP(A93,食材リスト!$A$6:$H$505,2,FALSE),0))</f>
        <v/>
      </c>
      <c r="J93" s="154"/>
      <c r="K93" s="155"/>
      <c r="L93" s="34"/>
      <c r="M93" s="12" t="str">
        <f>IF(J93="","",VLOOKUP(J93,食材リスト!$A$6:$H$505,3,FALSE))</f>
        <v/>
      </c>
      <c r="N93" s="19" t="str">
        <f>IF(COUNTA(J93:L93)&lt;&gt;2,"",ROUND(VLOOKUP(J93,食材リスト!$A$6:$H$505,4,FALSE)*L93/VLOOKUP(J93,食材リスト!$A$6:$H$505,2,FALSE),1))</f>
        <v/>
      </c>
      <c r="O93" s="30" t="str">
        <f>IF(COUNTA(J93:L93)&lt;&gt;2,"",ROUND(VLOOKUP(J93,食材リスト!$A$6:$H$505,5,FALSE)*L93/VLOOKUP(J93,食材リスト!$A$6:$H$505,2,FALSE),1))</f>
        <v/>
      </c>
      <c r="P93" s="20" t="str">
        <f>IF(COUNTA(J93:L93)&lt;&gt;2,"",ROUND(VLOOKUP(J93,食材リスト!$A$6:$H$505,6,FALSE)*L93/VLOOKUP(J93,食材リスト!$A$6:$H$505,2,FALSE),1))</f>
        <v/>
      </c>
      <c r="Q93" s="25" t="str">
        <f>IF(COUNTA(J93:L93)&lt;&gt;2,"",ROUND(VLOOKUP(J93,食材リスト!$A$6:$H$505,7,FALSE)*L93/VLOOKUP(J93,食材リスト!$A$6:$H$505,2,FALSE),0))</f>
        <v/>
      </c>
      <c r="S93" s="154"/>
      <c r="T93" s="155"/>
      <c r="U93" s="34"/>
      <c r="V93" s="12" t="str">
        <f>IF(S93="","",VLOOKUP(S93,食材リスト!$A$6:$H$505,3,FALSE))</f>
        <v/>
      </c>
      <c r="W93" s="19" t="str">
        <f>IF(COUNTA(S93:U93)&lt;&gt;2,"",ROUND(VLOOKUP(S93,食材リスト!$A$6:$H$505,4,FALSE)*U93/VLOOKUP(S93,食材リスト!$A$6:$H$505,2,FALSE),1))</f>
        <v/>
      </c>
      <c r="X93" s="30" t="str">
        <f>IF(COUNTA(S93:U93)&lt;&gt;2,"",ROUND(VLOOKUP(S93,食材リスト!$A$6:$H$505,5,FALSE)*U93/VLOOKUP(S93,食材リスト!$A$6:$H$505,2,FALSE),1))</f>
        <v/>
      </c>
      <c r="Y93" s="20" t="str">
        <f>IF(COUNTA(S93:U93)&lt;&gt;2,"",ROUND(VLOOKUP(S93,食材リスト!$A$6:$H$505,6,FALSE)*U93/VLOOKUP(S93,食材リスト!$A$6:$H$505,2,FALSE),1))</f>
        <v/>
      </c>
      <c r="Z93" s="25" t="str">
        <f>IF(COUNTA(S93:U93)&lt;&gt;2,"",ROUND(VLOOKUP(S93,食材リスト!$A$6:$H$505,7,FALSE)*U93/VLOOKUP(S93,食材リスト!$A$6:$H$505,2,FALSE),0))</f>
        <v/>
      </c>
    </row>
    <row r="94" spans="1:26" ht="13.5" customHeight="1">
      <c r="A94" s="154"/>
      <c r="B94" s="155"/>
      <c r="C94" s="34"/>
      <c r="D94" s="12" t="str">
        <f>IF(A94="","",VLOOKUP(A94,食材リスト!$A$6:$H$505,3,FALSE))</f>
        <v/>
      </c>
      <c r="E94" s="19" t="str">
        <f>IF(COUNTA(A94:C94)&lt;&gt;2,"",ROUND(VLOOKUP(A94,食材リスト!$A$6:$H$505,4,FALSE)*C94/VLOOKUP(A94,食材リスト!$A$6:$H$505,2,FALSE),1))</f>
        <v/>
      </c>
      <c r="F94" s="30" t="str">
        <f>IF(COUNTA(A94:C94)&lt;&gt;2,"",ROUND(VLOOKUP(A94,食材リスト!$A$6:$H$505,5,FALSE)*C94/VLOOKUP(A94,食材リスト!$A$6:$H$505,2,FALSE),1))</f>
        <v/>
      </c>
      <c r="G94" s="20" t="str">
        <f>IF(COUNTA(A94:C94)&lt;&gt;2,"",ROUND(VLOOKUP(A94,食材リスト!$A$6:$H$505,6,FALSE)*C94/VLOOKUP(A94,食材リスト!$A$6:$H$505,2,FALSE),1))</f>
        <v/>
      </c>
      <c r="H94" s="25" t="str">
        <f>IF(COUNTA(A94:C94)&lt;&gt;2,"",ROUND(VLOOKUP(A94,食材リスト!$A$6:$H$505,7,FALSE)*C94/VLOOKUP(A94,食材リスト!$A$6:$H$505,2,FALSE),0))</f>
        <v/>
      </c>
      <c r="J94" s="154"/>
      <c r="K94" s="155"/>
      <c r="L94" s="34"/>
      <c r="M94" s="12" t="str">
        <f>IF(J94="","",VLOOKUP(J94,食材リスト!$A$6:$H$505,3,FALSE))</f>
        <v/>
      </c>
      <c r="N94" s="19" t="str">
        <f>IF(COUNTA(J94:L94)&lt;&gt;2,"",ROUND(VLOOKUP(J94,食材リスト!$A$6:$H$505,4,FALSE)*L94/VLOOKUP(J94,食材リスト!$A$6:$H$505,2,FALSE),1))</f>
        <v/>
      </c>
      <c r="O94" s="30" t="str">
        <f>IF(COUNTA(J94:L94)&lt;&gt;2,"",ROUND(VLOOKUP(J94,食材リスト!$A$6:$H$505,5,FALSE)*L94/VLOOKUP(J94,食材リスト!$A$6:$H$505,2,FALSE),1))</f>
        <v/>
      </c>
      <c r="P94" s="20" t="str">
        <f>IF(COUNTA(J94:L94)&lt;&gt;2,"",ROUND(VLOOKUP(J94,食材リスト!$A$6:$H$505,6,FALSE)*L94/VLOOKUP(J94,食材リスト!$A$6:$H$505,2,FALSE),1))</f>
        <v/>
      </c>
      <c r="Q94" s="25" t="str">
        <f>IF(COUNTA(J94:L94)&lt;&gt;2,"",ROUND(VLOOKUP(J94,食材リスト!$A$6:$H$505,7,FALSE)*L94/VLOOKUP(J94,食材リスト!$A$6:$H$505,2,FALSE),0))</f>
        <v/>
      </c>
      <c r="S94" s="154"/>
      <c r="T94" s="155"/>
      <c r="U94" s="34"/>
      <c r="V94" s="12" t="str">
        <f>IF(S94="","",VLOOKUP(S94,食材リスト!$A$6:$H$505,3,FALSE))</f>
        <v/>
      </c>
      <c r="W94" s="19" t="str">
        <f>IF(COUNTA(S94:U94)&lt;&gt;2,"",ROUND(VLOOKUP(S94,食材リスト!$A$6:$H$505,4,FALSE)*U94/VLOOKUP(S94,食材リスト!$A$6:$H$505,2,FALSE),1))</f>
        <v/>
      </c>
      <c r="X94" s="30" t="str">
        <f>IF(COUNTA(S94:U94)&lt;&gt;2,"",ROUND(VLOOKUP(S94,食材リスト!$A$6:$H$505,5,FALSE)*U94/VLOOKUP(S94,食材リスト!$A$6:$H$505,2,FALSE),1))</f>
        <v/>
      </c>
      <c r="Y94" s="20" t="str">
        <f>IF(COUNTA(S94:U94)&lt;&gt;2,"",ROUND(VLOOKUP(S94,食材リスト!$A$6:$H$505,6,FALSE)*U94/VLOOKUP(S94,食材リスト!$A$6:$H$505,2,FALSE),1))</f>
        <v/>
      </c>
      <c r="Z94" s="25" t="str">
        <f>IF(COUNTA(S94:U94)&lt;&gt;2,"",ROUND(VLOOKUP(S94,食材リスト!$A$6:$H$505,7,FALSE)*U94/VLOOKUP(S94,食材リスト!$A$6:$H$505,2,FALSE),0))</f>
        <v/>
      </c>
    </row>
    <row r="95" spans="1:26" ht="13.5" customHeight="1">
      <c r="A95" s="154"/>
      <c r="B95" s="155"/>
      <c r="C95" s="34"/>
      <c r="D95" s="12" t="str">
        <f>IF(A95="","",VLOOKUP(A95,食材リスト!$A$6:$H$505,3,FALSE))</f>
        <v/>
      </c>
      <c r="E95" s="19" t="str">
        <f>IF(COUNTA(A95:C95)&lt;&gt;2,"",ROUND(VLOOKUP(A95,食材リスト!$A$6:$H$505,4,FALSE)*C95/VLOOKUP(A95,食材リスト!$A$6:$H$505,2,FALSE),1))</f>
        <v/>
      </c>
      <c r="F95" s="30" t="str">
        <f>IF(COUNTA(A95:C95)&lt;&gt;2,"",ROUND(VLOOKUP(A95,食材リスト!$A$6:$H$505,5,FALSE)*C95/VLOOKUP(A95,食材リスト!$A$6:$H$505,2,FALSE),1))</f>
        <v/>
      </c>
      <c r="G95" s="20" t="str">
        <f>IF(COUNTA(A95:C95)&lt;&gt;2,"",ROUND(VLOOKUP(A95,食材リスト!$A$6:$H$505,6,FALSE)*C95/VLOOKUP(A95,食材リスト!$A$6:$H$505,2,FALSE),1))</f>
        <v/>
      </c>
      <c r="H95" s="25" t="str">
        <f>IF(COUNTA(A95:C95)&lt;&gt;2,"",ROUND(VLOOKUP(A95,食材リスト!$A$6:$H$505,7,FALSE)*C95/VLOOKUP(A95,食材リスト!$A$6:$H$505,2,FALSE),0))</f>
        <v/>
      </c>
      <c r="J95" s="154"/>
      <c r="K95" s="155"/>
      <c r="L95" s="34"/>
      <c r="M95" s="12" t="str">
        <f>IF(J95="","",VLOOKUP(J95,食材リスト!$A$6:$H$505,3,FALSE))</f>
        <v/>
      </c>
      <c r="N95" s="19" t="str">
        <f>IF(COUNTA(J95:L95)&lt;&gt;2,"",ROUND(VLOOKUP(J95,食材リスト!$A$6:$H$505,4,FALSE)*L95/VLOOKUP(J95,食材リスト!$A$6:$H$505,2,FALSE),1))</f>
        <v/>
      </c>
      <c r="O95" s="30" t="str">
        <f>IF(COUNTA(J95:L95)&lt;&gt;2,"",ROUND(VLOOKUP(J95,食材リスト!$A$6:$H$505,5,FALSE)*L95/VLOOKUP(J95,食材リスト!$A$6:$H$505,2,FALSE),1))</f>
        <v/>
      </c>
      <c r="P95" s="20" t="str">
        <f>IF(COUNTA(J95:L95)&lt;&gt;2,"",ROUND(VLOOKUP(J95,食材リスト!$A$6:$H$505,6,FALSE)*L95/VLOOKUP(J95,食材リスト!$A$6:$H$505,2,FALSE),1))</f>
        <v/>
      </c>
      <c r="Q95" s="25" t="str">
        <f>IF(COUNTA(J95:L95)&lt;&gt;2,"",ROUND(VLOOKUP(J95,食材リスト!$A$6:$H$505,7,FALSE)*L95/VLOOKUP(J95,食材リスト!$A$6:$H$505,2,FALSE),0))</f>
        <v/>
      </c>
      <c r="S95" s="154"/>
      <c r="T95" s="155"/>
      <c r="U95" s="34"/>
      <c r="V95" s="12" t="str">
        <f>IF(S95="","",VLOOKUP(S95,食材リスト!$A$6:$H$505,3,FALSE))</f>
        <v/>
      </c>
      <c r="W95" s="19" t="str">
        <f>IF(COUNTA(S95:U95)&lt;&gt;2,"",ROUND(VLOOKUP(S95,食材リスト!$A$6:$H$505,4,FALSE)*U95/VLOOKUP(S95,食材リスト!$A$6:$H$505,2,FALSE),1))</f>
        <v/>
      </c>
      <c r="X95" s="30" t="str">
        <f>IF(COUNTA(S95:U95)&lt;&gt;2,"",ROUND(VLOOKUP(S95,食材リスト!$A$6:$H$505,5,FALSE)*U95/VLOOKUP(S95,食材リスト!$A$6:$H$505,2,FALSE),1))</f>
        <v/>
      </c>
      <c r="Y95" s="20" t="str">
        <f>IF(COUNTA(S95:U95)&lt;&gt;2,"",ROUND(VLOOKUP(S95,食材リスト!$A$6:$H$505,6,FALSE)*U95/VLOOKUP(S95,食材リスト!$A$6:$H$505,2,FALSE),1))</f>
        <v/>
      </c>
      <c r="Z95" s="25" t="str">
        <f>IF(COUNTA(S95:U95)&lt;&gt;2,"",ROUND(VLOOKUP(S95,食材リスト!$A$6:$H$505,7,FALSE)*U95/VLOOKUP(S95,食材リスト!$A$6:$H$505,2,FALSE),0))</f>
        <v/>
      </c>
    </row>
    <row r="96" spans="1:26" ht="13.5" customHeight="1">
      <c r="A96" s="154"/>
      <c r="B96" s="155"/>
      <c r="C96" s="34"/>
      <c r="D96" s="12" t="str">
        <f>IF(A96="","",VLOOKUP(A96,食材リスト!$A$6:$H$505,3,FALSE))</f>
        <v/>
      </c>
      <c r="E96" s="19" t="str">
        <f>IF(COUNTA(A96:C96)&lt;&gt;2,"",ROUND(VLOOKUP(A96,食材リスト!$A$6:$H$505,4,FALSE)*C96/VLOOKUP(A96,食材リスト!$A$6:$H$505,2,FALSE),1))</f>
        <v/>
      </c>
      <c r="F96" s="30" t="str">
        <f>IF(COUNTA(A96:C96)&lt;&gt;2,"",ROUND(VLOOKUP(A96,食材リスト!$A$6:$H$505,5,FALSE)*C96/VLOOKUP(A96,食材リスト!$A$6:$H$505,2,FALSE),1))</f>
        <v/>
      </c>
      <c r="G96" s="20" t="str">
        <f>IF(COUNTA(A96:C96)&lt;&gt;2,"",ROUND(VLOOKUP(A96,食材リスト!$A$6:$H$505,6,FALSE)*C96/VLOOKUP(A96,食材リスト!$A$6:$H$505,2,FALSE),1))</f>
        <v/>
      </c>
      <c r="H96" s="25" t="str">
        <f>IF(COUNTA(A96:C96)&lt;&gt;2,"",ROUND(VLOOKUP(A96,食材リスト!$A$6:$H$505,7,FALSE)*C96/VLOOKUP(A96,食材リスト!$A$6:$H$505,2,FALSE),0))</f>
        <v/>
      </c>
      <c r="J96" s="154"/>
      <c r="K96" s="155"/>
      <c r="L96" s="34"/>
      <c r="M96" s="12" t="str">
        <f>IF(J96="","",VLOOKUP(J96,食材リスト!$A$6:$H$505,3,FALSE))</f>
        <v/>
      </c>
      <c r="N96" s="19" t="str">
        <f>IF(COUNTA(J96:L96)&lt;&gt;2,"",ROUND(VLOOKUP(J96,食材リスト!$A$6:$H$505,4,FALSE)*L96/VLOOKUP(J96,食材リスト!$A$6:$H$505,2,FALSE),1))</f>
        <v/>
      </c>
      <c r="O96" s="30" t="str">
        <f>IF(COUNTA(J96:L96)&lt;&gt;2,"",ROUND(VLOOKUP(J96,食材リスト!$A$6:$H$505,5,FALSE)*L96/VLOOKUP(J96,食材リスト!$A$6:$H$505,2,FALSE),1))</f>
        <v/>
      </c>
      <c r="P96" s="20" t="str">
        <f>IF(COUNTA(J96:L96)&lt;&gt;2,"",ROUND(VLOOKUP(J96,食材リスト!$A$6:$H$505,6,FALSE)*L96/VLOOKUP(J96,食材リスト!$A$6:$H$505,2,FALSE),1))</f>
        <v/>
      </c>
      <c r="Q96" s="25" t="str">
        <f>IF(COUNTA(J96:L96)&lt;&gt;2,"",ROUND(VLOOKUP(J96,食材リスト!$A$6:$H$505,7,FALSE)*L96/VLOOKUP(J96,食材リスト!$A$6:$H$505,2,FALSE),0))</f>
        <v/>
      </c>
      <c r="S96" s="154"/>
      <c r="T96" s="155"/>
      <c r="U96" s="34"/>
      <c r="V96" s="12" t="str">
        <f>IF(S96="","",VLOOKUP(S96,食材リスト!$A$6:$H$505,3,FALSE))</f>
        <v/>
      </c>
      <c r="W96" s="19" t="str">
        <f>IF(COUNTA(S96:U96)&lt;&gt;2,"",ROUND(VLOOKUP(S96,食材リスト!$A$6:$H$505,4,FALSE)*U96/VLOOKUP(S96,食材リスト!$A$6:$H$505,2,FALSE),1))</f>
        <v/>
      </c>
      <c r="X96" s="30" t="str">
        <f>IF(COUNTA(S96:U96)&lt;&gt;2,"",ROUND(VLOOKUP(S96,食材リスト!$A$6:$H$505,5,FALSE)*U96/VLOOKUP(S96,食材リスト!$A$6:$H$505,2,FALSE),1))</f>
        <v/>
      </c>
      <c r="Y96" s="20" t="str">
        <f>IF(COUNTA(S96:U96)&lt;&gt;2,"",ROUND(VLOOKUP(S96,食材リスト!$A$6:$H$505,6,FALSE)*U96/VLOOKUP(S96,食材リスト!$A$6:$H$505,2,FALSE),1))</f>
        <v/>
      </c>
      <c r="Z96" s="25" t="str">
        <f>IF(COUNTA(S96:U96)&lt;&gt;2,"",ROUND(VLOOKUP(S96,食材リスト!$A$6:$H$505,7,FALSE)*U96/VLOOKUP(S96,食材リスト!$A$6:$H$505,2,FALSE),0))</f>
        <v/>
      </c>
    </row>
    <row r="97" spans="1:26" ht="13.5" customHeight="1">
      <c r="A97" s="154"/>
      <c r="B97" s="155"/>
      <c r="C97" s="34"/>
      <c r="D97" s="12" t="str">
        <f>IF(A97="","",VLOOKUP(A97,食材リスト!$A$6:$H$505,3,FALSE))</f>
        <v/>
      </c>
      <c r="E97" s="19" t="str">
        <f>IF(COUNTA(A97:C97)&lt;&gt;2,"",ROUND(VLOOKUP(A97,食材リスト!$A$6:$H$505,4,FALSE)*C97/VLOOKUP(A97,食材リスト!$A$6:$H$505,2,FALSE),1))</f>
        <v/>
      </c>
      <c r="F97" s="30" t="str">
        <f>IF(COUNTA(A97:C97)&lt;&gt;2,"",ROUND(VLOOKUP(A97,食材リスト!$A$6:$H$505,5,FALSE)*C97/VLOOKUP(A97,食材リスト!$A$6:$H$505,2,FALSE),1))</f>
        <v/>
      </c>
      <c r="G97" s="20" t="str">
        <f>IF(COUNTA(A97:C97)&lt;&gt;2,"",ROUND(VLOOKUP(A97,食材リスト!$A$6:$H$505,6,FALSE)*C97/VLOOKUP(A97,食材リスト!$A$6:$H$505,2,FALSE),1))</f>
        <v/>
      </c>
      <c r="H97" s="25" t="str">
        <f>IF(COUNTA(A97:C97)&lt;&gt;2,"",ROUND(VLOOKUP(A97,食材リスト!$A$6:$H$505,7,FALSE)*C97/VLOOKUP(A97,食材リスト!$A$6:$H$505,2,FALSE),0))</f>
        <v/>
      </c>
      <c r="J97" s="154"/>
      <c r="K97" s="155"/>
      <c r="L97" s="34"/>
      <c r="M97" s="12" t="str">
        <f>IF(J97="","",VLOOKUP(J97,食材リスト!$A$6:$H$505,3,FALSE))</f>
        <v/>
      </c>
      <c r="N97" s="19" t="str">
        <f>IF(COUNTA(J97:L97)&lt;&gt;2,"",ROUND(VLOOKUP(J97,食材リスト!$A$6:$H$505,4,FALSE)*L97/VLOOKUP(J97,食材リスト!$A$6:$H$505,2,FALSE),1))</f>
        <v/>
      </c>
      <c r="O97" s="30" t="str">
        <f>IF(COUNTA(J97:L97)&lt;&gt;2,"",ROUND(VLOOKUP(J97,食材リスト!$A$6:$H$505,5,FALSE)*L97/VLOOKUP(J97,食材リスト!$A$6:$H$505,2,FALSE),1))</f>
        <v/>
      </c>
      <c r="P97" s="20" t="str">
        <f>IF(COUNTA(J97:L97)&lt;&gt;2,"",ROUND(VLOOKUP(J97,食材リスト!$A$6:$H$505,6,FALSE)*L97/VLOOKUP(J97,食材リスト!$A$6:$H$505,2,FALSE),1))</f>
        <v/>
      </c>
      <c r="Q97" s="25" t="str">
        <f>IF(COUNTA(J97:L97)&lt;&gt;2,"",ROUND(VLOOKUP(J97,食材リスト!$A$6:$H$505,7,FALSE)*L97/VLOOKUP(J97,食材リスト!$A$6:$H$505,2,FALSE),0))</f>
        <v/>
      </c>
      <c r="S97" s="154"/>
      <c r="T97" s="155"/>
      <c r="U97" s="34"/>
      <c r="V97" s="12" t="str">
        <f>IF(S97="","",VLOOKUP(S97,食材リスト!$A$6:$H$505,3,FALSE))</f>
        <v/>
      </c>
      <c r="W97" s="19" t="str">
        <f>IF(COUNTA(S97:U97)&lt;&gt;2,"",ROUND(VLOOKUP(S97,食材リスト!$A$6:$H$505,4,FALSE)*U97/VLOOKUP(S97,食材リスト!$A$6:$H$505,2,FALSE),1))</f>
        <v/>
      </c>
      <c r="X97" s="30" t="str">
        <f>IF(COUNTA(S97:U97)&lt;&gt;2,"",ROUND(VLOOKUP(S97,食材リスト!$A$6:$H$505,5,FALSE)*U97/VLOOKUP(S97,食材リスト!$A$6:$H$505,2,FALSE),1))</f>
        <v/>
      </c>
      <c r="Y97" s="20" t="str">
        <f>IF(COUNTA(S97:U97)&lt;&gt;2,"",ROUND(VLOOKUP(S97,食材リスト!$A$6:$H$505,6,FALSE)*U97/VLOOKUP(S97,食材リスト!$A$6:$H$505,2,FALSE),1))</f>
        <v/>
      </c>
      <c r="Z97" s="25" t="str">
        <f>IF(COUNTA(S97:U97)&lt;&gt;2,"",ROUND(VLOOKUP(S97,食材リスト!$A$6:$H$505,7,FALSE)*U97/VLOOKUP(S97,食材リスト!$A$6:$H$505,2,FALSE),0))</f>
        <v/>
      </c>
    </row>
    <row r="98" spans="1:26" ht="13.5" customHeight="1">
      <c r="A98" s="154"/>
      <c r="B98" s="155"/>
      <c r="C98" s="34"/>
      <c r="D98" s="12" t="str">
        <f>IF(A98="","",VLOOKUP(A98,食材リスト!$A$6:$H$505,3,FALSE))</f>
        <v/>
      </c>
      <c r="E98" s="19" t="str">
        <f>IF(COUNTA(A98:C98)&lt;&gt;2,"",ROUND(VLOOKUP(A98,食材リスト!$A$6:$H$505,4,FALSE)*C98/VLOOKUP(A98,食材リスト!$A$6:$H$505,2,FALSE),1))</f>
        <v/>
      </c>
      <c r="F98" s="30" t="str">
        <f>IF(COUNTA(A98:C98)&lt;&gt;2,"",ROUND(VLOOKUP(A98,食材リスト!$A$6:$H$505,5,FALSE)*C98/VLOOKUP(A98,食材リスト!$A$6:$H$505,2,FALSE),1))</f>
        <v/>
      </c>
      <c r="G98" s="20" t="str">
        <f>IF(COUNTA(A98:C98)&lt;&gt;2,"",ROUND(VLOOKUP(A98,食材リスト!$A$6:$H$505,6,FALSE)*C98/VLOOKUP(A98,食材リスト!$A$6:$H$505,2,FALSE),1))</f>
        <v/>
      </c>
      <c r="H98" s="25" t="str">
        <f>IF(COUNTA(A98:C98)&lt;&gt;2,"",ROUND(VLOOKUP(A98,食材リスト!$A$6:$H$505,7,FALSE)*C98/VLOOKUP(A98,食材リスト!$A$6:$H$505,2,FALSE),0))</f>
        <v/>
      </c>
      <c r="J98" s="154"/>
      <c r="K98" s="155"/>
      <c r="L98" s="34"/>
      <c r="M98" s="12" t="str">
        <f>IF(J98="","",VLOOKUP(J98,食材リスト!$A$6:$H$505,3,FALSE))</f>
        <v/>
      </c>
      <c r="N98" s="19" t="str">
        <f>IF(COUNTA(J98:L98)&lt;&gt;2,"",ROUND(VLOOKUP(J98,食材リスト!$A$6:$H$505,4,FALSE)*L98/VLOOKUP(J98,食材リスト!$A$6:$H$505,2,FALSE),1))</f>
        <v/>
      </c>
      <c r="O98" s="30" t="str">
        <f>IF(COUNTA(J98:L98)&lt;&gt;2,"",ROUND(VLOOKUP(J98,食材リスト!$A$6:$H$505,5,FALSE)*L98/VLOOKUP(J98,食材リスト!$A$6:$H$505,2,FALSE),1))</f>
        <v/>
      </c>
      <c r="P98" s="20" t="str">
        <f>IF(COUNTA(J98:L98)&lt;&gt;2,"",ROUND(VLOOKUP(J98,食材リスト!$A$6:$H$505,6,FALSE)*L98/VLOOKUP(J98,食材リスト!$A$6:$H$505,2,FALSE),1))</f>
        <v/>
      </c>
      <c r="Q98" s="25" t="str">
        <f>IF(COUNTA(J98:L98)&lt;&gt;2,"",ROUND(VLOOKUP(J98,食材リスト!$A$6:$H$505,7,FALSE)*L98/VLOOKUP(J98,食材リスト!$A$6:$H$505,2,FALSE),0))</f>
        <v/>
      </c>
      <c r="S98" s="154"/>
      <c r="T98" s="155"/>
      <c r="U98" s="34"/>
      <c r="V98" s="12" t="str">
        <f>IF(S98="","",VLOOKUP(S98,食材リスト!$A$6:$H$505,3,FALSE))</f>
        <v/>
      </c>
      <c r="W98" s="19" t="str">
        <f>IF(COUNTA(S98:U98)&lt;&gt;2,"",ROUND(VLOOKUP(S98,食材リスト!$A$6:$H$505,4,FALSE)*U98/VLOOKUP(S98,食材リスト!$A$6:$H$505,2,FALSE),1))</f>
        <v/>
      </c>
      <c r="X98" s="30" t="str">
        <f>IF(COUNTA(S98:U98)&lt;&gt;2,"",ROUND(VLOOKUP(S98,食材リスト!$A$6:$H$505,5,FALSE)*U98/VLOOKUP(S98,食材リスト!$A$6:$H$505,2,FALSE),1))</f>
        <v/>
      </c>
      <c r="Y98" s="20" t="str">
        <f>IF(COUNTA(S98:U98)&lt;&gt;2,"",ROUND(VLOOKUP(S98,食材リスト!$A$6:$H$505,6,FALSE)*U98/VLOOKUP(S98,食材リスト!$A$6:$H$505,2,FALSE),1))</f>
        <v/>
      </c>
      <c r="Z98" s="25" t="str">
        <f>IF(COUNTA(S98:U98)&lt;&gt;2,"",ROUND(VLOOKUP(S98,食材リスト!$A$6:$H$505,7,FALSE)*U98/VLOOKUP(S98,食材リスト!$A$6:$H$505,2,FALSE),0))</f>
        <v/>
      </c>
    </row>
    <row r="99" spans="1:26" ht="13.5" customHeight="1">
      <c r="A99" s="154"/>
      <c r="B99" s="155"/>
      <c r="C99" s="34"/>
      <c r="D99" s="12" t="str">
        <f>IF(A99="","",VLOOKUP(A99,食材リスト!$A$6:$H$505,3,FALSE))</f>
        <v/>
      </c>
      <c r="E99" s="19" t="str">
        <f>IF(COUNTA(A99:C99)&lt;&gt;2,"",ROUND(VLOOKUP(A99,食材リスト!$A$6:$H$505,4,FALSE)*C99/VLOOKUP(A99,食材リスト!$A$6:$H$505,2,FALSE),1))</f>
        <v/>
      </c>
      <c r="F99" s="30" t="str">
        <f>IF(COUNTA(A99:C99)&lt;&gt;2,"",ROUND(VLOOKUP(A99,食材リスト!$A$6:$H$505,5,FALSE)*C99/VLOOKUP(A99,食材リスト!$A$6:$H$505,2,FALSE),1))</f>
        <v/>
      </c>
      <c r="G99" s="20" t="str">
        <f>IF(COUNTA(A99:C99)&lt;&gt;2,"",ROUND(VLOOKUP(A99,食材リスト!$A$6:$H$505,6,FALSE)*C99/VLOOKUP(A99,食材リスト!$A$6:$H$505,2,FALSE),1))</f>
        <v/>
      </c>
      <c r="H99" s="25" t="str">
        <f>IF(COUNTA(A99:C99)&lt;&gt;2,"",ROUND(VLOOKUP(A99,食材リスト!$A$6:$H$505,7,FALSE)*C99/VLOOKUP(A99,食材リスト!$A$6:$H$505,2,FALSE),0))</f>
        <v/>
      </c>
      <c r="J99" s="154"/>
      <c r="K99" s="155"/>
      <c r="L99" s="34"/>
      <c r="M99" s="12" t="str">
        <f>IF(J99="","",VLOOKUP(J99,食材リスト!$A$6:$H$505,3,FALSE))</f>
        <v/>
      </c>
      <c r="N99" s="19" t="str">
        <f>IF(COUNTA(J99:L99)&lt;&gt;2,"",ROUND(VLOOKUP(J99,食材リスト!$A$6:$H$505,4,FALSE)*L99/VLOOKUP(J99,食材リスト!$A$6:$H$505,2,FALSE),1))</f>
        <v/>
      </c>
      <c r="O99" s="30" t="str">
        <f>IF(COUNTA(J99:L99)&lt;&gt;2,"",ROUND(VLOOKUP(J99,食材リスト!$A$6:$H$505,5,FALSE)*L99/VLOOKUP(J99,食材リスト!$A$6:$H$505,2,FALSE),1))</f>
        <v/>
      </c>
      <c r="P99" s="20" t="str">
        <f>IF(COUNTA(J99:L99)&lt;&gt;2,"",ROUND(VLOOKUP(J99,食材リスト!$A$6:$H$505,6,FALSE)*L99/VLOOKUP(J99,食材リスト!$A$6:$H$505,2,FALSE),1))</f>
        <v/>
      </c>
      <c r="Q99" s="25" t="str">
        <f>IF(COUNTA(J99:L99)&lt;&gt;2,"",ROUND(VLOOKUP(J99,食材リスト!$A$6:$H$505,7,FALSE)*L99/VLOOKUP(J99,食材リスト!$A$6:$H$505,2,FALSE),0))</f>
        <v/>
      </c>
      <c r="S99" s="154"/>
      <c r="T99" s="155"/>
      <c r="U99" s="34"/>
      <c r="V99" s="12" t="str">
        <f>IF(S99="","",VLOOKUP(S99,食材リスト!$A$6:$H$505,3,FALSE))</f>
        <v/>
      </c>
      <c r="W99" s="19" t="str">
        <f>IF(COUNTA(S99:U99)&lt;&gt;2,"",ROUND(VLOOKUP(S99,食材リスト!$A$6:$H$505,4,FALSE)*U99/VLOOKUP(S99,食材リスト!$A$6:$H$505,2,FALSE),1))</f>
        <v/>
      </c>
      <c r="X99" s="30" t="str">
        <f>IF(COUNTA(S99:U99)&lt;&gt;2,"",ROUND(VLOOKUP(S99,食材リスト!$A$6:$H$505,5,FALSE)*U99/VLOOKUP(S99,食材リスト!$A$6:$H$505,2,FALSE),1))</f>
        <v/>
      </c>
      <c r="Y99" s="20" t="str">
        <f>IF(COUNTA(S99:U99)&lt;&gt;2,"",ROUND(VLOOKUP(S99,食材リスト!$A$6:$H$505,6,FALSE)*U99/VLOOKUP(S99,食材リスト!$A$6:$H$505,2,FALSE),1))</f>
        <v/>
      </c>
      <c r="Z99" s="25" t="str">
        <f>IF(COUNTA(S99:U99)&lt;&gt;2,"",ROUND(VLOOKUP(S99,食材リスト!$A$6:$H$505,7,FALSE)*U99/VLOOKUP(S99,食材リスト!$A$6:$H$505,2,FALSE),0))</f>
        <v/>
      </c>
    </row>
    <row r="100" spans="1:26" ht="13.5" customHeight="1">
      <c r="A100" s="154"/>
      <c r="B100" s="155"/>
      <c r="C100" s="34"/>
      <c r="D100" s="12" t="str">
        <f>IF(A100="","",VLOOKUP(A100,食材リスト!$A$6:$H$505,3,FALSE))</f>
        <v/>
      </c>
      <c r="E100" s="19" t="str">
        <f>IF(COUNTA(A100:C100)&lt;&gt;2,"",ROUND(VLOOKUP(A100,食材リスト!$A$6:$H$505,4,FALSE)*C100/VLOOKUP(A100,食材リスト!$A$6:$H$505,2,FALSE),1))</f>
        <v/>
      </c>
      <c r="F100" s="30" t="str">
        <f>IF(COUNTA(A100:C100)&lt;&gt;2,"",ROUND(VLOOKUP(A100,食材リスト!$A$6:$H$505,5,FALSE)*C100/VLOOKUP(A100,食材リスト!$A$6:$H$505,2,FALSE),1))</f>
        <v/>
      </c>
      <c r="G100" s="20" t="str">
        <f>IF(COUNTA(A100:C100)&lt;&gt;2,"",ROUND(VLOOKUP(A100,食材リスト!$A$6:$H$505,6,FALSE)*C100/VLOOKUP(A100,食材リスト!$A$6:$H$505,2,FALSE),1))</f>
        <v/>
      </c>
      <c r="H100" s="25" t="str">
        <f>IF(COUNTA(A100:C100)&lt;&gt;2,"",ROUND(VLOOKUP(A100,食材リスト!$A$6:$H$505,7,FALSE)*C100/VLOOKUP(A100,食材リスト!$A$6:$H$505,2,FALSE),0))</f>
        <v/>
      </c>
      <c r="J100" s="154"/>
      <c r="K100" s="155"/>
      <c r="L100" s="34"/>
      <c r="M100" s="12" t="str">
        <f>IF(J100="","",VLOOKUP(J100,食材リスト!$A$6:$H$505,3,FALSE))</f>
        <v/>
      </c>
      <c r="N100" s="19" t="str">
        <f>IF(COUNTA(J100:L100)&lt;&gt;2,"",ROUND(VLOOKUP(J100,食材リスト!$A$6:$H$505,4,FALSE)*L100/VLOOKUP(J100,食材リスト!$A$6:$H$505,2,FALSE),1))</f>
        <v/>
      </c>
      <c r="O100" s="30" t="str">
        <f>IF(COUNTA(J100:L100)&lt;&gt;2,"",ROUND(VLOOKUP(J100,食材リスト!$A$6:$H$505,5,FALSE)*L100/VLOOKUP(J100,食材リスト!$A$6:$H$505,2,FALSE),1))</f>
        <v/>
      </c>
      <c r="P100" s="20" t="str">
        <f>IF(COUNTA(J100:L100)&lt;&gt;2,"",ROUND(VLOOKUP(J100,食材リスト!$A$6:$H$505,6,FALSE)*L100/VLOOKUP(J100,食材リスト!$A$6:$H$505,2,FALSE),1))</f>
        <v/>
      </c>
      <c r="Q100" s="25" t="str">
        <f>IF(COUNTA(J100:L100)&lt;&gt;2,"",ROUND(VLOOKUP(J100,食材リスト!$A$6:$H$505,7,FALSE)*L100/VLOOKUP(J100,食材リスト!$A$6:$H$505,2,FALSE),0))</f>
        <v/>
      </c>
      <c r="S100" s="154"/>
      <c r="T100" s="155"/>
      <c r="U100" s="34"/>
      <c r="V100" s="12" t="str">
        <f>IF(S100="","",VLOOKUP(S100,食材リスト!$A$6:$H$505,3,FALSE))</f>
        <v/>
      </c>
      <c r="W100" s="19" t="str">
        <f>IF(COUNTA(S100:U100)&lt;&gt;2,"",ROUND(VLOOKUP(S100,食材リスト!$A$6:$H$505,4,FALSE)*U100/VLOOKUP(S100,食材リスト!$A$6:$H$505,2,FALSE),1))</f>
        <v/>
      </c>
      <c r="X100" s="30" t="str">
        <f>IF(COUNTA(S100:U100)&lt;&gt;2,"",ROUND(VLOOKUP(S100,食材リスト!$A$6:$H$505,5,FALSE)*U100/VLOOKUP(S100,食材リスト!$A$6:$H$505,2,FALSE),1))</f>
        <v/>
      </c>
      <c r="Y100" s="20" t="str">
        <f>IF(COUNTA(S100:U100)&lt;&gt;2,"",ROUND(VLOOKUP(S100,食材リスト!$A$6:$H$505,6,FALSE)*U100/VLOOKUP(S100,食材リスト!$A$6:$H$505,2,FALSE),1))</f>
        <v/>
      </c>
      <c r="Z100" s="25" t="str">
        <f>IF(COUNTA(S100:U100)&lt;&gt;2,"",ROUND(VLOOKUP(S100,食材リスト!$A$6:$H$505,7,FALSE)*U100/VLOOKUP(S100,食材リスト!$A$6:$H$505,2,FALSE),0))</f>
        <v/>
      </c>
    </row>
    <row r="101" spans="1:26" ht="13.5" customHeight="1">
      <c r="A101" s="154"/>
      <c r="B101" s="155"/>
      <c r="C101" s="34"/>
      <c r="D101" s="12" t="str">
        <f>IF(A101="","",VLOOKUP(A101,食材リスト!$A$6:$H$505,3,FALSE))</f>
        <v/>
      </c>
      <c r="E101" s="19" t="str">
        <f>IF(COUNTA(A101:C101)&lt;&gt;2,"",ROUND(VLOOKUP(A101,食材リスト!$A$6:$H$505,4,FALSE)*C101/VLOOKUP(A101,食材リスト!$A$6:$H$505,2,FALSE),1))</f>
        <v/>
      </c>
      <c r="F101" s="30" t="str">
        <f>IF(COUNTA(A101:C101)&lt;&gt;2,"",ROUND(VLOOKUP(A101,食材リスト!$A$6:$H$505,5,FALSE)*C101/VLOOKUP(A101,食材リスト!$A$6:$H$505,2,FALSE),1))</f>
        <v/>
      </c>
      <c r="G101" s="20" t="str">
        <f>IF(COUNTA(A101:C101)&lt;&gt;2,"",ROUND(VLOOKUP(A101,食材リスト!$A$6:$H$505,6,FALSE)*C101/VLOOKUP(A101,食材リスト!$A$6:$H$505,2,FALSE),1))</f>
        <v/>
      </c>
      <c r="H101" s="25" t="str">
        <f>IF(COUNTA(A101:C101)&lt;&gt;2,"",ROUND(VLOOKUP(A101,食材リスト!$A$6:$H$505,7,FALSE)*C101/VLOOKUP(A101,食材リスト!$A$6:$H$505,2,FALSE),0))</f>
        <v/>
      </c>
      <c r="J101" s="154"/>
      <c r="K101" s="155"/>
      <c r="L101" s="34"/>
      <c r="M101" s="12" t="str">
        <f>IF(J101="","",VLOOKUP(J101,食材リスト!$A$6:$H$505,3,FALSE))</f>
        <v/>
      </c>
      <c r="N101" s="19" t="str">
        <f>IF(COUNTA(J101:L101)&lt;&gt;2,"",ROUND(VLOOKUP(J101,食材リスト!$A$6:$H$505,4,FALSE)*L101/VLOOKUP(J101,食材リスト!$A$6:$H$505,2,FALSE),1))</f>
        <v/>
      </c>
      <c r="O101" s="30" t="str">
        <f>IF(COUNTA(J101:L101)&lt;&gt;2,"",ROUND(VLOOKUP(J101,食材リスト!$A$6:$H$505,5,FALSE)*L101/VLOOKUP(J101,食材リスト!$A$6:$H$505,2,FALSE),1))</f>
        <v/>
      </c>
      <c r="P101" s="20" t="str">
        <f>IF(COUNTA(J101:L101)&lt;&gt;2,"",ROUND(VLOOKUP(J101,食材リスト!$A$6:$H$505,6,FALSE)*L101/VLOOKUP(J101,食材リスト!$A$6:$H$505,2,FALSE),1))</f>
        <v/>
      </c>
      <c r="Q101" s="25" t="str">
        <f>IF(COUNTA(J101:L101)&lt;&gt;2,"",ROUND(VLOOKUP(J101,食材リスト!$A$6:$H$505,7,FALSE)*L101/VLOOKUP(J101,食材リスト!$A$6:$H$505,2,FALSE),0))</f>
        <v/>
      </c>
      <c r="S101" s="154"/>
      <c r="T101" s="155"/>
      <c r="U101" s="34"/>
      <c r="V101" s="12" t="str">
        <f>IF(S101="","",VLOOKUP(S101,食材リスト!$A$6:$H$505,3,FALSE))</f>
        <v/>
      </c>
      <c r="W101" s="19" t="str">
        <f>IF(COUNTA(S101:U101)&lt;&gt;2,"",ROUND(VLOOKUP(S101,食材リスト!$A$6:$H$505,4,FALSE)*U101/VLOOKUP(S101,食材リスト!$A$6:$H$505,2,FALSE),1))</f>
        <v/>
      </c>
      <c r="X101" s="30" t="str">
        <f>IF(COUNTA(S101:U101)&lt;&gt;2,"",ROUND(VLOOKUP(S101,食材リスト!$A$6:$H$505,5,FALSE)*U101/VLOOKUP(S101,食材リスト!$A$6:$H$505,2,FALSE),1))</f>
        <v/>
      </c>
      <c r="Y101" s="20" t="str">
        <f>IF(COUNTA(S101:U101)&lt;&gt;2,"",ROUND(VLOOKUP(S101,食材リスト!$A$6:$H$505,6,FALSE)*U101/VLOOKUP(S101,食材リスト!$A$6:$H$505,2,FALSE),1))</f>
        <v/>
      </c>
      <c r="Z101" s="25" t="str">
        <f>IF(COUNTA(S101:U101)&lt;&gt;2,"",ROUND(VLOOKUP(S101,食材リスト!$A$6:$H$505,7,FALSE)*U101/VLOOKUP(S101,食材リスト!$A$6:$H$505,2,FALSE),0))</f>
        <v/>
      </c>
    </row>
    <row r="102" spans="1:26" ht="13.5" customHeight="1">
      <c r="A102" s="154"/>
      <c r="B102" s="155"/>
      <c r="C102" s="34"/>
      <c r="D102" s="12" t="str">
        <f>IF(A102="","",VLOOKUP(A102,食材リスト!$A$6:$H$505,3,FALSE))</f>
        <v/>
      </c>
      <c r="E102" s="19" t="str">
        <f>IF(COUNTA(A102:C102)&lt;&gt;2,"",ROUND(VLOOKUP(A102,食材リスト!$A$6:$H$505,4,FALSE)*C102/VLOOKUP(A102,食材リスト!$A$6:$H$505,2,FALSE),1))</f>
        <v/>
      </c>
      <c r="F102" s="30" t="str">
        <f>IF(COUNTA(A102:C102)&lt;&gt;2,"",ROUND(VLOOKUP(A102,食材リスト!$A$6:$H$505,5,FALSE)*C102/VLOOKUP(A102,食材リスト!$A$6:$H$505,2,FALSE),1))</f>
        <v/>
      </c>
      <c r="G102" s="20" t="str">
        <f>IF(COUNTA(A102:C102)&lt;&gt;2,"",ROUND(VLOOKUP(A102,食材リスト!$A$6:$H$505,6,FALSE)*C102/VLOOKUP(A102,食材リスト!$A$6:$H$505,2,FALSE),1))</f>
        <v/>
      </c>
      <c r="H102" s="25" t="str">
        <f>IF(COUNTA(A102:C102)&lt;&gt;2,"",ROUND(VLOOKUP(A102,食材リスト!$A$6:$H$505,7,FALSE)*C102/VLOOKUP(A102,食材リスト!$A$6:$H$505,2,FALSE),0))</f>
        <v/>
      </c>
      <c r="J102" s="154"/>
      <c r="K102" s="155"/>
      <c r="L102" s="34"/>
      <c r="M102" s="12" t="str">
        <f>IF(J102="","",VLOOKUP(J102,食材リスト!$A$6:$H$505,3,FALSE))</f>
        <v/>
      </c>
      <c r="N102" s="19" t="str">
        <f>IF(COUNTA(J102:L102)&lt;&gt;2,"",ROUND(VLOOKUP(J102,食材リスト!$A$6:$H$505,4,FALSE)*L102/VLOOKUP(J102,食材リスト!$A$6:$H$505,2,FALSE),1))</f>
        <v/>
      </c>
      <c r="O102" s="30" t="str">
        <f>IF(COUNTA(J102:L102)&lt;&gt;2,"",ROUND(VLOOKUP(J102,食材リスト!$A$6:$H$505,5,FALSE)*L102/VLOOKUP(J102,食材リスト!$A$6:$H$505,2,FALSE),1))</f>
        <v/>
      </c>
      <c r="P102" s="20" t="str">
        <f>IF(COUNTA(J102:L102)&lt;&gt;2,"",ROUND(VLOOKUP(J102,食材リスト!$A$6:$H$505,6,FALSE)*L102/VLOOKUP(J102,食材リスト!$A$6:$H$505,2,FALSE),1))</f>
        <v/>
      </c>
      <c r="Q102" s="25" t="str">
        <f>IF(COUNTA(J102:L102)&lt;&gt;2,"",ROUND(VLOOKUP(J102,食材リスト!$A$6:$H$505,7,FALSE)*L102/VLOOKUP(J102,食材リスト!$A$6:$H$505,2,FALSE),0))</f>
        <v/>
      </c>
      <c r="S102" s="154"/>
      <c r="T102" s="155"/>
      <c r="U102" s="34"/>
      <c r="V102" s="12" t="str">
        <f>IF(S102="","",VLOOKUP(S102,食材リスト!$A$6:$H$505,3,FALSE))</f>
        <v/>
      </c>
      <c r="W102" s="19" t="str">
        <f>IF(COUNTA(S102:U102)&lt;&gt;2,"",ROUND(VLOOKUP(S102,食材リスト!$A$6:$H$505,4,FALSE)*U102/VLOOKUP(S102,食材リスト!$A$6:$H$505,2,FALSE),1))</f>
        <v/>
      </c>
      <c r="X102" s="30" t="str">
        <f>IF(COUNTA(S102:U102)&lt;&gt;2,"",ROUND(VLOOKUP(S102,食材リスト!$A$6:$H$505,5,FALSE)*U102/VLOOKUP(S102,食材リスト!$A$6:$H$505,2,FALSE),1))</f>
        <v/>
      </c>
      <c r="Y102" s="20" t="str">
        <f>IF(COUNTA(S102:U102)&lt;&gt;2,"",ROUND(VLOOKUP(S102,食材リスト!$A$6:$H$505,6,FALSE)*U102/VLOOKUP(S102,食材リスト!$A$6:$H$505,2,FALSE),1))</f>
        <v/>
      </c>
      <c r="Z102" s="25" t="str">
        <f>IF(COUNTA(S102:U102)&lt;&gt;2,"",ROUND(VLOOKUP(S102,食材リスト!$A$6:$H$505,7,FALSE)*U102/VLOOKUP(S102,食材リスト!$A$6:$H$505,2,FALSE),0))</f>
        <v/>
      </c>
    </row>
    <row r="103" spans="1:26" ht="13.5" customHeight="1">
      <c r="A103" s="154"/>
      <c r="B103" s="155"/>
      <c r="C103" s="34"/>
      <c r="D103" s="12" t="str">
        <f>IF(A103="","",VLOOKUP(A103,食材リスト!$A$6:$H$505,3,FALSE))</f>
        <v/>
      </c>
      <c r="E103" s="19" t="str">
        <f>IF(COUNTA(A103:C103)&lt;&gt;2,"",ROUND(VLOOKUP(A103,食材リスト!$A$6:$H$505,4,FALSE)*C103/VLOOKUP(A103,食材リスト!$A$6:$H$505,2,FALSE),1))</f>
        <v/>
      </c>
      <c r="F103" s="30" t="str">
        <f>IF(COUNTA(A103:C103)&lt;&gt;2,"",ROUND(VLOOKUP(A103,食材リスト!$A$6:$H$505,5,FALSE)*C103/VLOOKUP(A103,食材リスト!$A$6:$H$505,2,FALSE),1))</f>
        <v/>
      </c>
      <c r="G103" s="20" t="str">
        <f>IF(COUNTA(A103:C103)&lt;&gt;2,"",ROUND(VLOOKUP(A103,食材リスト!$A$6:$H$505,6,FALSE)*C103/VLOOKUP(A103,食材リスト!$A$6:$H$505,2,FALSE),1))</f>
        <v/>
      </c>
      <c r="H103" s="25" t="str">
        <f>IF(COUNTA(A103:C103)&lt;&gt;2,"",ROUND(VLOOKUP(A103,食材リスト!$A$6:$H$505,7,FALSE)*C103/VLOOKUP(A103,食材リスト!$A$6:$H$505,2,FALSE),0))</f>
        <v/>
      </c>
      <c r="J103" s="154"/>
      <c r="K103" s="155"/>
      <c r="L103" s="34"/>
      <c r="M103" s="12" t="str">
        <f>IF(J103="","",VLOOKUP(J103,食材リスト!$A$6:$H$505,3,FALSE))</f>
        <v/>
      </c>
      <c r="N103" s="19" t="str">
        <f>IF(COUNTA(J103:L103)&lt;&gt;2,"",ROUND(VLOOKUP(J103,食材リスト!$A$6:$H$505,4,FALSE)*L103/VLOOKUP(J103,食材リスト!$A$6:$H$505,2,FALSE),1))</f>
        <v/>
      </c>
      <c r="O103" s="30" t="str">
        <f>IF(COUNTA(J103:L103)&lt;&gt;2,"",ROUND(VLOOKUP(J103,食材リスト!$A$6:$H$505,5,FALSE)*L103/VLOOKUP(J103,食材リスト!$A$6:$H$505,2,FALSE),1))</f>
        <v/>
      </c>
      <c r="P103" s="20" t="str">
        <f>IF(COUNTA(J103:L103)&lt;&gt;2,"",ROUND(VLOOKUP(J103,食材リスト!$A$6:$H$505,6,FALSE)*L103/VLOOKUP(J103,食材リスト!$A$6:$H$505,2,FALSE),1))</f>
        <v/>
      </c>
      <c r="Q103" s="25" t="str">
        <f>IF(COUNTA(J103:L103)&lt;&gt;2,"",ROUND(VLOOKUP(J103,食材リスト!$A$6:$H$505,7,FALSE)*L103/VLOOKUP(J103,食材リスト!$A$6:$H$505,2,FALSE),0))</f>
        <v/>
      </c>
      <c r="S103" s="154"/>
      <c r="T103" s="155"/>
      <c r="U103" s="34"/>
      <c r="V103" s="12" t="str">
        <f>IF(S103="","",VLOOKUP(S103,食材リスト!$A$6:$H$505,3,FALSE))</f>
        <v/>
      </c>
      <c r="W103" s="19" t="str">
        <f>IF(COUNTA(S103:U103)&lt;&gt;2,"",ROUND(VLOOKUP(S103,食材リスト!$A$6:$H$505,4,FALSE)*U103/VLOOKUP(S103,食材リスト!$A$6:$H$505,2,FALSE),1))</f>
        <v/>
      </c>
      <c r="X103" s="30" t="str">
        <f>IF(COUNTA(S103:U103)&lt;&gt;2,"",ROUND(VLOOKUP(S103,食材リスト!$A$6:$H$505,5,FALSE)*U103/VLOOKUP(S103,食材リスト!$A$6:$H$505,2,FALSE),1))</f>
        <v/>
      </c>
      <c r="Y103" s="20" t="str">
        <f>IF(COUNTA(S103:U103)&lt;&gt;2,"",ROUND(VLOOKUP(S103,食材リスト!$A$6:$H$505,6,FALSE)*U103/VLOOKUP(S103,食材リスト!$A$6:$H$505,2,FALSE),1))</f>
        <v/>
      </c>
      <c r="Z103" s="25" t="str">
        <f>IF(COUNTA(S103:U103)&lt;&gt;2,"",ROUND(VLOOKUP(S103,食材リスト!$A$6:$H$505,7,FALSE)*U103/VLOOKUP(S103,食材リスト!$A$6:$H$505,2,FALSE),0))</f>
        <v/>
      </c>
    </row>
    <row r="104" spans="1:26" ht="13.5" customHeight="1">
      <c r="A104" s="154"/>
      <c r="B104" s="155"/>
      <c r="C104" s="34"/>
      <c r="D104" s="12" t="str">
        <f>IF(A104="","",VLOOKUP(A104,食材リスト!$A$6:$H$505,3,FALSE))</f>
        <v/>
      </c>
      <c r="E104" s="19" t="str">
        <f>IF(COUNTA(A104:C104)&lt;&gt;2,"",ROUND(VLOOKUP(A104,食材リスト!$A$6:$H$505,4,FALSE)*C104/VLOOKUP(A104,食材リスト!$A$6:$H$505,2,FALSE),1))</f>
        <v/>
      </c>
      <c r="F104" s="30" t="str">
        <f>IF(COUNTA(A104:C104)&lt;&gt;2,"",ROUND(VLOOKUP(A104,食材リスト!$A$6:$H$505,5,FALSE)*C104/VLOOKUP(A104,食材リスト!$A$6:$H$505,2,FALSE),1))</f>
        <v/>
      </c>
      <c r="G104" s="20" t="str">
        <f>IF(COUNTA(A104:C104)&lt;&gt;2,"",ROUND(VLOOKUP(A104,食材リスト!$A$6:$H$505,6,FALSE)*C104/VLOOKUP(A104,食材リスト!$A$6:$H$505,2,FALSE),1))</f>
        <v/>
      </c>
      <c r="H104" s="25" t="str">
        <f>IF(COUNTA(A104:C104)&lt;&gt;2,"",ROUND(VLOOKUP(A104,食材リスト!$A$6:$H$505,7,FALSE)*C104/VLOOKUP(A104,食材リスト!$A$6:$H$505,2,FALSE),0))</f>
        <v/>
      </c>
      <c r="J104" s="154"/>
      <c r="K104" s="155"/>
      <c r="L104" s="34"/>
      <c r="M104" s="12" t="str">
        <f>IF(J104="","",VLOOKUP(J104,食材リスト!$A$6:$H$505,3,FALSE))</f>
        <v/>
      </c>
      <c r="N104" s="19" t="str">
        <f>IF(COUNTA(J104:L104)&lt;&gt;2,"",ROUND(VLOOKUP(J104,食材リスト!$A$6:$H$505,4,FALSE)*L104/VLOOKUP(J104,食材リスト!$A$6:$H$505,2,FALSE),1))</f>
        <v/>
      </c>
      <c r="O104" s="30" t="str">
        <f>IF(COUNTA(J104:L104)&lt;&gt;2,"",ROUND(VLOOKUP(J104,食材リスト!$A$6:$H$505,5,FALSE)*L104/VLOOKUP(J104,食材リスト!$A$6:$H$505,2,FALSE),1))</f>
        <v/>
      </c>
      <c r="P104" s="20" t="str">
        <f>IF(COUNTA(J104:L104)&lt;&gt;2,"",ROUND(VLOOKUP(J104,食材リスト!$A$6:$H$505,6,FALSE)*L104/VLOOKUP(J104,食材リスト!$A$6:$H$505,2,FALSE),1))</f>
        <v/>
      </c>
      <c r="Q104" s="25" t="str">
        <f>IF(COUNTA(J104:L104)&lt;&gt;2,"",ROUND(VLOOKUP(J104,食材リスト!$A$6:$H$505,7,FALSE)*L104/VLOOKUP(J104,食材リスト!$A$6:$H$505,2,FALSE),0))</f>
        <v/>
      </c>
      <c r="S104" s="154"/>
      <c r="T104" s="155"/>
      <c r="U104" s="34"/>
      <c r="V104" s="12" t="str">
        <f>IF(S104="","",VLOOKUP(S104,食材リスト!$A$6:$H$505,3,FALSE))</f>
        <v/>
      </c>
      <c r="W104" s="19" t="str">
        <f>IF(COUNTA(S104:U104)&lt;&gt;2,"",ROUND(VLOOKUP(S104,食材リスト!$A$6:$H$505,4,FALSE)*U104/VLOOKUP(S104,食材リスト!$A$6:$H$505,2,FALSE),1))</f>
        <v/>
      </c>
      <c r="X104" s="30" t="str">
        <f>IF(COUNTA(S104:U104)&lt;&gt;2,"",ROUND(VLOOKUP(S104,食材リスト!$A$6:$H$505,5,FALSE)*U104/VLOOKUP(S104,食材リスト!$A$6:$H$505,2,FALSE),1))</f>
        <v/>
      </c>
      <c r="Y104" s="20" t="str">
        <f>IF(COUNTA(S104:U104)&lt;&gt;2,"",ROUND(VLOOKUP(S104,食材リスト!$A$6:$H$505,6,FALSE)*U104/VLOOKUP(S104,食材リスト!$A$6:$H$505,2,FALSE),1))</f>
        <v/>
      </c>
      <c r="Z104" s="25" t="str">
        <f>IF(COUNTA(S104:U104)&lt;&gt;2,"",ROUND(VLOOKUP(S104,食材リスト!$A$6:$H$505,7,FALSE)*U104/VLOOKUP(S104,食材リスト!$A$6:$H$505,2,FALSE),0))</f>
        <v/>
      </c>
    </row>
    <row r="105" spans="1:26" ht="13.5" customHeight="1">
      <c r="A105" s="154"/>
      <c r="B105" s="155"/>
      <c r="C105" s="34"/>
      <c r="D105" s="12" t="str">
        <f>IF(A105="","",VLOOKUP(A105,食材リスト!$A$6:$H$505,3,FALSE))</f>
        <v/>
      </c>
      <c r="E105" s="19" t="str">
        <f>IF(COUNTA(A105:C105)&lt;&gt;2,"",ROUND(VLOOKUP(A105,食材リスト!$A$6:$H$505,4,FALSE)*C105/VLOOKUP(A105,食材リスト!$A$6:$H$505,2,FALSE),1))</f>
        <v/>
      </c>
      <c r="F105" s="30" t="str">
        <f>IF(COUNTA(A105:C105)&lt;&gt;2,"",ROUND(VLOOKUP(A105,食材リスト!$A$6:$H$505,5,FALSE)*C105/VLOOKUP(A105,食材リスト!$A$6:$H$505,2,FALSE),1))</f>
        <v/>
      </c>
      <c r="G105" s="20" t="str">
        <f>IF(COUNTA(A105:C105)&lt;&gt;2,"",ROUND(VLOOKUP(A105,食材リスト!$A$6:$H$505,6,FALSE)*C105/VLOOKUP(A105,食材リスト!$A$6:$H$505,2,FALSE),1))</f>
        <v/>
      </c>
      <c r="H105" s="25" t="str">
        <f>IF(COUNTA(A105:C105)&lt;&gt;2,"",ROUND(VLOOKUP(A105,食材リスト!$A$6:$H$505,7,FALSE)*C105/VLOOKUP(A105,食材リスト!$A$6:$H$505,2,FALSE),0))</f>
        <v/>
      </c>
      <c r="J105" s="154"/>
      <c r="K105" s="155"/>
      <c r="L105" s="34"/>
      <c r="M105" s="12" t="str">
        <f>IF(J105="","",VLOOKUP(J105,食材リスト!$A$6:$H$505,3,FALSE))</f>
        <v/>
      </c>
      <c r="N105" s="19" t="str">
        <f>IF(COUNTA(J105:L105)&lt;&gt;2,"",ROUND(VLOOKUP(J105,食材リスト!$A$6:$H$505,4,FALSE)*L105/VLOOKUP(J105,食材リスト!$A$6:$H$505,2,FALSE),1))</f>
        <v/>
      </c>
      <c r="O105" s="30" t="str">
        <f>IF(COUNTA(J105:L105)&lt;&gt;2,"",ROUND(VLOOKUP(J105,食材リスト!$A$6:$H$505,5,FALSE)*L105/VLOOKUP(J105,食材リスト!$A$6:$H$505,2,FALSE),1))</f>
        <v/>
      </c>
      <c r="P105" s="20" t="str">
        <f>IF(COUNTA(J105:L105)&lt;&gt;2,"",ROUND(VLOOKUP(J105,食材リスト!$A$6:$H$505,6,FALSE)*L105/VLOOKUP(J105,食材リスト!$A$6:$H$505,2,FALSE),1))</f>
        <v/>
      </c>
      <c r="Q105" s="25" t="str">
        <f>IF(COUNTA(J105:L105)&lt;&gt;2,"",ROUND(VLOOKUP(J105,食材リスト!$A$6:$H$505,7,FALSE)*L105/VLOOKUP(J105,食材リスト!$A$6:$H$505,2,FALSE),0))</f>
        <v/>
      </c>
      <c r="S105" s="154"/>
      <c r="T105" s="155"/>
      <c r="U105" s="34"/>
      <c r="V105" s="12" t="str">
        <f>IF(S105="","",VLOOKUP(S105,食材リスト!$A$6:$H$505,3,FALSE))</f>
        <v/>
      </c>
      <c r="W105" s="19" t="str">
        <f>IF(COUNTA(S105:U105)&lt;&gt;2,"",ROUND(VLOOKUP(S105,食材リスト!$A$6:$H$505,4,FALSE)*U105/VLOOKUP(S105,食材リスト!$A$6:$H$505,2,FALSE),1))</f>
        <v/>
      </c>
      <c r="X105" s="30" t="str">
        <f>IF(COUNTA(S105:U105)&lt;&gt;2,"",ROUND(VLOOKUP(S105,食材リスト!$A$6:$H$505,5,FALSE)*U105/VLOOKUP(S105,食材リスト!$A$6:$H$505,2,FALSE),1))</f>
        <v/>
      </c>
      <c r="Y105" s="20" t="str">
        <f>IF(COUNTA(S105:U105)&lt;&gt;2,"",ROUND(VLOOKUP(S105,食材リスト!$A$6:$H$505,6,FALSE)*U105/VLOOKUP(S105,食材リスト!$A$6:$H$505,2,FALSE),1))</f>
        <v/>
      </c>
      <c r="Z105" s="25" t="str">
        <f>IF(COUNTA(S105:U105)&lt;&gt;2,"",ROUND(VLOOKUP(S105,食材リスト!$A$6:$H$505,7,FALSE)*U105/VLOOKUP(S105,食材リスト!$A$6:$H$505,2,FALSE),0))</f>
        <v/>
      </c>
    </row>
    <row r="106" spans="1:26" ht="13.5" customHeight="1">
      <c r="A106" s="152"/>
      <c r="B106" s="153"/>
      <c r="C106" s="43"/>
      <c r="D106" s="13" t="str">
        <f>IF(A106="","",VLOOKUP(A106,食材リスト!$A$6:$H$505,3,FALSE))</f>
        <v/>
      </c>
      <c r="E106" s="21" t="str">
        <f>IF(COUNTA(A106:C106)&lt;&gt;2,"",ROUND(VLOOKUP(A106,食材リスト!$A$6:$H$505,4,FALSE)*C106/VLOOKUP(A106,食材リスト!$A$6:$H$505,2,FALSE),1))</f>
        <v/>
      </c>
      <c r="F106" s="31" t="str">
        <f>IF(COUNTA(A106:C106)&lt;&gt;2,"",ROUND(VLOOKUP(A106,食材リスト!$A$6:$H$505,5,FALSE)*C106/VLOOKUP(A106,食材リスト!$A$6:$H$505,2,FALSE),1))</f>
        <v/>
      </c>
      <c r="G106" s="22" t="str">
        <f>IF(COUNTA(A106:C106)&lt;&gt;2,"",ROUND(VLOOKUP(A106,食材リスト!$A$6:$H$505,6,FALSE)*C106/VLOOKUP(A106,食材リスト!$A$6:$H$505,2,FALSE),1))</f>
        <v/>
      </c>
      <c r="H106" s="26" t="str">
        <f>IF(COUNTA(A106:C106)&lt;&gt;2,"",ROUND(VLOOKUP(A106,食材リスト!$A$6:$H$505,7,FALSE)*C106/VLOOKUP(A106,食材リスト!$A$6:$H$505,2,FALSE),0))</f>
        <v/>
      </c>
      <c r="J106" s="152"/>
      <c r="K106" s="153"/>
      <c r="L106" s="43"/>
      <c r="M106" s="13" t="str">
        <f>IF(J106="","",VLOOKUP(J106,食材リスト!$A$6:$H$505,3,FALSE))</f>
        <v/>
      </c>
      <c r="N106" s="21" t="str">
        <f>IF(COUNTA(J106:L106)&lt;&gt;2,"",ROUND(VLOOKUP(J106,食材リスト!$A$6:$H$505,4,FALSE)*L106/VLOOKUP(J106,食材リスト!$A$6:$H$505,2,FALSE),1))</f>
        <v/>
      </c>
      <c r="O106" s="31" t="str">
        <f>IF(COUNTA(J106:L106)&lt;&gt;2,"",ROUND(VLOOKUP(J106,食材リスト!$A$6:$H$505,5,FALSE)*L106/VLOOKUP(J106,食材リスト!$A$6:$H$505,2,FALSE),1))</f>
        <v/>
      </c>
      <c r="P106" s="22" t="str">
        <f>IF(COUNTA(J106:L106)&lt;&gt;2,"",ROUND(VLOOKUP(J106,食材リスト!$A$6:$H$505,6,FALSE)*L106/VLOOKUP(J106,食材リスト!$A$6:$H$505,2,FALSE),1))</f>
        <v/>
      </c>
      <c r="Q106" s="26" t="str">
        <f>IF(COUNTA(J106:L106)&lt;&gt;2,"",ROUND(VLOOKUP(J106,食材リスト!$A$6:$H$505,7,FALSE)*L106/VLOOKUP(J106,食材リスト!$A$6:$H$505,2,FALSE),0))</f>
        <v/>
      </c>
      <c r="S106" s="152"/>
      <c r="T106" s="153"/>
      <c r="U106" s="43"/>
      <c r="V106" s="13" t="str">
        <f>IF(S106="","",VLOOKUP(S106,食材リスト!$A$6:$H$505,3,FALSE))</f>
        <v/>
      </c>
      <c r="W106" s="21" t="str">
        <f>IF(COUNTA(S106:U106)&lt;&gt;2,"",ROUND(VLOOKUP(S106,食材リスト!$A$6:$H$505,4,FALSE)*U106/VLOOKUP(S106,食材リスト!$A$6:$H$505,2,FALSE),1))</f>
        <v/>
      </c>
      <c r="X106" s="31" t="str">
        <f>IF(COUNTA(S106:U106)&lt;&gt;2,"",ROUND(VLOOKUP(S106,食材リスト!$A$6:$H$505,5,FALSE)*U106/VLOOKUP(S106,食材リスト!$A$6:$H$505,2,FALSE),1))</f>
        <v/>
      </c>
      <c r="Y106" s="22" t="str">
        <f>IF(COUNTA(S106:U106)&lt;&gt;2,"",ROUND(VLOOKUP(S106,食材リスト!$A$6:$H$505,6,FALSE)*U106/VLOOKUP(S106,食材リスト!$A$6:$H$505,2,FALSE),1))</f>
        <v/>
      </c>
      <c r="Z106" s="26" t="str">
        <f>IF(COUNTA(S106:U106)&lt;&gt;2,"",ROUND(VLOOKUP(S106,食材リスト!$A$6:$H$505,7,FALSE)*U106/VLOOKUP(S106,食材リスト!$A$6:$H$505,2,FALSE),0))</f>
        <v/>
      </c>
    </row>
    <row r="107" spans="1:26" ht="13.5" customHeight="1">
      <c r="N107" s="5"/>
      <c r="O107" s="5"/>
    </row>
    <row r="108" spans="1:26" ht="13.5" customHeight="1">
      <c r="A108" s="27"/>
      <c r="E108"/>
      <c r="F108"/>
    </row>
    <row r="109" spans="1:26" ht="13.5" customHeight="1">
      <c r="A109" s="158" t="s">
        <v>46</v>
      </c>
      <c r="E109" s="102" t="s">
        <v>42</v>
      </c>
      <c r="F109" s="103"/>
      <c r="G109" s="103"/>
      <c r="H109" s="104"/>
      <c r="J109" s="158" t="s">
        <v>46</v>
      </c>
      <c r="N109" s="102" t="s">
        <v>42</v>
      </c>
      <c r="O109" s="103"/>
      <c r="P109" s="103"/>
      <c r="Q109" s="104"/>
      <c r="S109" s="158" t="s">
        <v>46</v>
      </c>
      <c r="W109" s="102" t="s">
        <v>42</v>
      </c>
      <c r="X109" s="103"/>
      <c r="Y109" s="103"/>
      <c r="Z109" s="104"/>
    </row>
    <row r="110" spans="1:26" ht="13.5" customHeight="1">
      <c r="A110" s="213"/>
      <c r="E110" s="81" t="str">
        <f>IF(SUM(E112:G131)=0,"",ROUND(SUM(E112:E131),0)&amp;"g "&amp;"("&amp;ROUND(SUM(E112:E131)*100/(SUM(E112:E131)+SUM(F112:F131)+SUM(G112:G131)),0)&amp;"%)")</f>
        <v/>
      </c>
      <c r="F110" s="80" t="str">
        <f>IF(SUM(E112:G131)=0,"",ROUND(SUM(F112:F131),0)&amp;"g "&amp;"("&amp;ROUND(SUM(F112:F131)*100/(SUM(E112:E131)+SUM(F112:F131)+SUM(G112:G131)),0)&amp;"%)")</f>
        <v/>
      </c>
      <c r="G110" s="78" t="str">
        <f>IF(SUM(E112:G131)=0,"",ROUND(SUM(G112:G131),0)&amp;"g "&amp;"("&amp;ROUND(SUM(G112:G131)*100/(SUM(E112:E131)+SUM(F112:F131)+SUM(G112:G131)),0)&amp;"%)")</f>
        <v/>
      </c>
      <c r="H110" s="79">
        <f>SUM(H112:H131)</f>
        <v>0</v>
      </c>
      <c r="J110" s="213"/>
      <c r="N110" s="81" t="str">
        <f>IF(SUM(N112:P131)=0,"",ROUND(SUM(N112:N131),0)&amp;"g "&amp;"("&amp;ROUND(SUM(N112:N131)*100/(SUM(N112:N131)+SUM(O112:O131)+SUM(P112:P131)),0)&amp;"%)")</f>
        <v/>
      </c>
      <c r="O110" s="80" t="str">
        <f>IF(SUM(N112:P131)=0,"",ROUND(SUM(O112:O131),0)&amp;"g "&amp;"("&amp;ROUND(SUM(O112:O131)*100/(SUM(N112:N131)+SUM(O112:O131)+SUM(P112:P131)),0)&amp;"%)")</f>
        <v/>
      </c>
      <c r="P110" s="78" t="str">
        <f>IF(SUM(N112:P131)=0,"",ROUND(SUM(P112:P131),0)&amp;"g "&amp;"("&amp;ROUND(SUM(P112:P131)*100/(SUM(N112:N131)+SUM(O112:O131)+SUM(P112:P131)),0)&amp;"%)")</f>
        <v/>
      </c>
      <c r="Q110" s="79">
        <f>SUM(Q112:Q131)</f>
        <v>0</v>
      </c>
      <c r="S110" s="213"/>
      <c r="W110" s="81" t="str">
        <f>IF(SUM(W112:Y131)=0,"",ROUND(SUM(W112:W131),0)&amp;"g "&amp;"("&amp;ROUND(SUM(W112:W131)*100/(SUM(W112:W131)+SUM(X112:X131)+SUM(Y112:Y131)),0)&amp;"%)")</f>
        <v/>
      </c>
      <c r="X110" s="80" t="str">
        <f>IF(SUM(W112:Y131)=0,"",ROUND(SUM(X112:X131),0)&amp;"g "&amp;"("&amp;ROUND(SUM(X112:X131)*100/(SUM(W112:W131)+SUM(X112:X131)+SUM(Y112:Y131)),0)&amp;"%)")</f>
        <v/>
      </c>
      <c r="Y110" s="78" t="str">
        <f>IF(SUM(W112:Y131)=0,"",ROUND(SUM(Y112:Y131),0)&amp;"g "&amp;"("&amp;ROUND(SUM(Y112:Y131)*100/(SUM(W112:W131)+SUM(X112:X131)+SUM(Y112:Y131)),0)&amp;"%)")</f>
        <v/>
      </c>
      <c r="Z110" s="79">
        <f>SUM(Z112:Z131)</f>
        <v>0</v>
      </c>
    </row>
    <row r="111" spans="1:26" ht="13.5" customHeight="1">
      <c r="A111" s="105" t="s">
        <v>30</v>
      </c>
      <c r="B111" s="106"/>
      <c r="C111" s="2" t="s">
        <v>35</v>
      </c>
      <c r="D111" s="6" t="s">
        <v>24</v>
      </c>
      <c r="E111" s="107" t="s">
        <v>23</v>
      </c>
      <c r="F111" s="28" t="s">
        <v>21</v>
      </c>
      <c r="G111" s="103" t="s">
        <v>22</v>
      </c>
      <c r="H111" s="6" t="s">
        <v>25</v>
      </c>
      <c r="J111" s="105" t="s">
        <v>30</v>
      </c>
      <c r="K111" s="106"/>
      <c r="L111" s="2" t="s">
        <v>35</v>
      </c>
      <c r="M111" s="6" t="s">
        <v>24</v>
      </c>
      <c r="N111" s="107" t="s">
        <v>23</v>
      </c>
      <c r="O111" s="28" t="s">
        <v>21</v>
      </c>
      <c r="P111" s="103" t="s">
        <v>22</v>
      </c>
      <c r="Q111" s="6" t="s">
        <v>25</v>
      </c>
      <c r="S111" s="105" t="s">
        <v>30</v>
      </c>
      <c r="T111" s="106"/>
      <c r="U111" s="2" t="s">
        <v>35</v>
      </c>
      <c r="V111" s="6" t="s">
        <v>24</v>
      </c>
      <c r="W111" s="107" t="s">
        <v>23</v>
      </c>
      <c r="X111" s="28" t="s">
        <v>21</v>
      </c>
      <c r="Y111" s="103" t="s">
        <v>22</v>
      </c>
      <c r="Z111" s="6" t="s">
        <v>25</v>
      </c>
    </row>
    <row r="112" spans="1:26" ht="13.5" customHeight="1">
      <c r="A112" s="160"/>
      <c r="B112" s="161"/>
      <c r="C112" s="49"/>
      <c r="D112" s="23" t="str">
        <f>IF(A112="","",VLOOKUP(A112,食材リスト!$A$6:$H$505,3,FALSE))</f>
        <v/>
      </c>
      <c r="E112" s="17" t="str">
        <f>IF(COUNTA(A112:C112)&lt;&gt;2,"",ROUND(VLOOKUP(A112,食材リスト!$A$6:$H$505,4,FALSE)*C112/VLOOKUP(A112,食材リスト!$A$6:$H$505,2,FALSE),1))</f>
        <v/>
      </c>
      <c r="F112" s="29" t="str">
        <f>IF(COUNTA(A112:C112)&lt;&gt;2,"",ROUND(VLOOKUP(A112,食材リスト!$A$6:$H$505,5,FALSE)*C112/VLOOKUP(A112,食材リスト!$A$6:$H$505,2,FALSE),1))</f>
        <v/>
      </c>
      <c r="G112" s="18" t="str">
        <f>IF(COUNTA(A112:C112)&lt;&gt;2,"",ROUND(VLOOKUP(A112,食材リスト!$A$6:$H$505,6,FALSE)*C112/VLOOKUP(A112,食材リスト!$A$6:$H$505,2,FALSE),1))</f>
        <v/>
      </c>
      <c r="H112" s="24" t="str">
        <f>IF(COUNTA(A112:C112)&lt;&gt;2,"",ROUND(VLOOKUP(A112,食材リスト!$A$6:$H$505,7,FALSE)*C112/VLOOKUP(A112,食材リスト!$A$6:$H$505,2,FALSE),0))</f>
        <v/>
      </c>
      <c r="J112" s="154"/>
      <c r="K112" s="155"/>
      <c r="L112" s="49"/>
      <c r="M112" s="23" t="str">
        <f>IF(J112="","",VLOOKUP(J112,食材リスト!$A$6:$H$505,3,FALSE))</f>
        <v/>
      </c>
      <c r="N112" s="17" t="str">
        <f>IF(COUNTA(J112:L112)&lt;&gt;2,"",ROUND(VLOOKUP(J112,食材リスト!$A$6:$H$505,4,FALSE)*L112/VLOOKUP(J112,食材リスト!$A$6:$H$505,2,FALSE),1))</f>
        <v/>
      </c>
      <c r="O112" s="29" t="str">
        <f>IF(COUNTA(J112:L112)&lt;&gt;2,"",ROUND(VLOOKUP(J112,食材リスト!$A$6:$H$505,5,FALSE)*L112/VLOOKUP(J112,食材リスト!$A$6:$H$505,2,FALSE),1))</f>
        <v/>
      </c>
      <c r="P112" s="18" t="str">
        <f>IF(COUNTA(J112:L112)&lt;&gt;2,"",ROUND(VLOOKUP(J112,食材リスト!$A$6:$H$505,6,FALSE)*L112/VLOOKUP(J112,食材リスト!$A$6:$H$505,2,FALSE),1))</f>
        <v/>
      </c>
      <c r="Q112" s="24" t="str">
        <f>IF(COUNTA(J112:L112)&lt;&gt;2,"",ROUND(VLOOKUP(J112,食材リスト!$A$6:$H$505,7,FALSE)*L112/VLOOKUP(J112,食材リスト!$A$6:$H$505,2,FALSE),0))</f>
        <v/>
      </c>
      <c r="S112" s="154"/>
      <c r="T112" s="155"/>
      <c r="U112" s="49"/>
      <c r="V112" s="23" t="str">
        <f>IF(S112="","",VLOOKUP(S112,食材リスト!$A$6:$H$505,3,FALSE))</f>
        <v/>
      </c>
      <c r="W112" s="17" t="str">
        <f>IF(COUNTA(S112:U112)&lt;&gt;2,"",ROUND(VLOOKUP(S112,食材リスト!$A$6:$H$505,4,FALSE)*U112/VLOOKUP(S112,食材リスト!$A$6:$H$505,2,FALSE),1))</f>
        <v/>
      </c>
      <c r="X112" s="29" t="str">
        <f>IF(COUNTA(S112:U112)&lt;&gt;2,"",ROUND(VLOOKUP(S112,食材リスト!$A$6:$H$505,5,FALSE)*U112/VLOOKUP(S112,食材リスト!$A$6:$H$505,2,FALSE),1))</f>
        <v/>
      </c>
      <c r="Y112" s="18" t="str">
        <f>IF(COUNTA(S112:U112)&lt;&gt;2,"",ROUND(VLOOKUP(S112,食材リスト!$A$6:$H$505,6,FALSE)*U112/VLOOKUP(S112,食材リスト!$A$6:$H$505,2,FALSE),1))</f>
        <v/>
      </c>
      <c r="Z112" s="24" t="str">
        <f>IF(COUNTA(S112:U112)&lt;&gt;2,"",ROUND(VLOOKUP(S112,食材リスト!$A$6:$H$505,7,FALSE)*U112/VLOOKUP(S112,食材リスト!$A$6:$H$505,2,FALSE),0))</f>
        <v/>
      </c>
    </row>
    <row r="113" spans="1:26" ht="13.5" customHeight="1">
      <c r="A113" s="154"/>
      <c r="B113" s="155"/>
      <c r="C113" s="34"/>
      <c r="D113" s="12" t="str">
        <f>IF(A113="","",VLOOKUP(A113,食材リスト!$A$6:$H$505,3,FALSE))</f>
        <v/>
      </c>
      <c r="E113" s="19" t="str">
        <f>IF(COUNTA(A113:C113)&lt;&gt;2,"",ROUND(VLOOKUP(A113,食材リスト!$A$6:$H$505,4,FALSE)*C113/VLOOKUP(A113,食材リスト!$A$6:$H$505,2,FALSE),1))</f>
        <v/>
      </c>
      <c r="F113" s="30" t="str">
        <f>IF(COUNTA(A113:C113)&lt;&gt;2,"",ROUND(VLOOKUP(A113,食材リスト!$A$6:$H$505,5,FALSE)*C113/VLOOKUP(A113,食材リスト!$A$6:$H$505,2,FALSE),1))</f>
        <v/>
      </c>
      <c r="G113" s="20" t="str">
        <f>IF(COUNTA(A113:C113)&lt;&gt;2,"",ROUND(VLOOKUP(A113,食材リスト!$A$6:$H$505,6,FALSE)*C113/VLOOKUP(A113,食材リスト!$A$6:$H$505,2,FALSE),1))</f>
        <v/>
      </c>
      <c r="H113" s="25" t="str">
        <f>IF(COUNTA(A113:C113)&lt;&gt;2,"",ROUND(VLOOKUP(A113,食材リスト!$A$6:$H$505,7,FALSE)*C113/VLOOKUP(A113,食材リスト!$A$6:$H$505,2,FALSE),0))</f>
        <v/>
      </c>
      <c r="J113" s="154"/>
      <c r="K113" s="155"/>
      <c r="L113" s="34"/>
      <c r="M113" s="12" t="str">
        <f>IF(J113="","",VLOOKUP(J113,食材リスト!$A$6:$H$505,3,FALSE))</f>
        <v/>
      </c>
      <c r="N113" s="19" t="str">
        <f>IF(COUNTA(J113:L113)&lt;&gt;2,"",ROUND(VLOOKUP(J113,食材リスト!$A$6:$H$505,4,FALSE)*L113/VLOOKUP(J113,食材リスト!$A$6:$H$505,2,FALSE),1))</f>
        <v/>
      </c>
      <c r="O113" s="30" t="str">
        <f>IF(COUNTA(J113:L113)&lt;&gt;2,"",ROUND(VLOOKUP(J113,食材リスト!$A$6:$H$505,5,FALSE)*L113/VLOOKUP(J113,食材リスト!$A$6:$H$505,2,FALSE),1))</f>
        <v/>
      </c>
      <c r="P113" s="20" t="str">
        <f>IF(COUNTA(J113:L113)&lt;&gt;2,"",ROUND(VLOOKUP(J113,食材リスト!$A$6:$H$505,6,FALSE)*L113/VLOOKUP(J113,食材リスト!$A$6:$H$505,2,FALSE),1))</f>
        <v/>
      </c>
      <c r="Q113" s="25" t="str">
        <f>IF(COUNTA(J113:L113)&lt;&gt;2,"",ROUND(VLOOKUP(J113,食材リスト!$A$6:$H$505,7,FALSE)*L113/VLOOKUP(J113,食材リスト!$A$6:$H$505,2,FALSE),0))</f>
        <v/>
      </c>
      <c r="S113" s="154"/>
      <c r="T113" s="155"/>
      <c r="U113" s="34"/>
      <c r="V113" s="12" t="str">
        <f>IF(S113="","",VLOOKUP(S113,食材リスト!$A$6:$H$505,3,FALSE))</f>
        <v/>
      </c>
      <c r="W113" s="19" t="str">
        <f>IF(COUNTA(S113:U113)&lt;&gt;2,"",ROUND(VLOOKUP(S113,食材リスト!$A$6:$H$505,4,FALSE)*U113/VLOOKUP(S113,食材リスト!$A$6:$H$505,2,FALSE),1))</f>
        <v/>
      </c>
      <c r="X113" s="30" t="str">
        <f>IF(COUNTA(S113:U113)&lt;&gt;2,"",ROUND(VLOOKUP(S113,食材リスト!$A$6:$H$505,5,FALSE)*U113/VLOOKUP(S113,食材リスト!$A$6:$H$505,2,FALSE),1))</f>
        <v/>
      </c>
      <c r="Y113" s="20" t="str">
        <f>IF(COUNTA(S113:U113)&lt;&gt;2,"",ROUND(VLOOKUP(S113,食材リスト!$A$6:$H$505,6,FALSE)*U113/VLOOKUP(S113,食材リスト!$A$6:$H$505,2,FALSE),1))</f>
        <v/>
      </c>
      <c r="Z113" s="25" t="str">
        <f>IF(COUNTA(S113:U113)&lt;&gt;2,"",ROUND(VLOOKUP(S113,食材リスト!$A$6:$H$505,7,FALSE)*U113/VLOOKUP(S113,食材リスト!$A$6:$H$505,2,FALSE),0))</f>
        <v/>
      </c>
    </row>
    <row r="114" spans="1:26" ht="13.5" customHeight="1">
      <c r="A114" s="154"/>
      <c r="B114" s="155"/>
      <c r="C114" s="34"/>
      <c r="D114" s="12" t="str">
        <f>IF(A114="","",VLOOKUP(A114,食材リスト!$A$6:$H$505,3,FALSE))</f>
        <v/>
      </c>
      <c r="E114" s="19" t="str">
        <f>IF(COUNTA(A114:C114)&lt;&gt;2,"",ROUND(VLOOKUP(A114,食材リスト!$A$6:$H$505,4,FALSE)*C114/VLOOKUP(A114,食材リスト!$A$6:$H$505,2,FALSE),1))</f>
        <v/>
      </c>
      <c r="F114" s="30" t="str">
        <f>IF(COUNTA(A114:C114)&lt;&gt;2,"",ROUND(VLOOKUP(A114,食材リスト!$A$6:$H$505,5,FALSE)*C114/VLOOKUP(A114,食材リスト!$A$6:$H$505,2,FALSE),1))</f>
        <v/>
      </c>
      <c r="G114" s="20" t="str">
        <f>IF(COUNTA(A114:C114)&lt;&gt;2,"",ROUND(VLOOKUP(A114,食材リスト!$A$6:$H$505,6,FALSE)*C114/VLOOKUP(A114,食材リスト!$A$6:$H$505,2,FALSE),1))</f>
        <v/>
      </c>
      <c r="H114" s="25" t="str">
        <f>IF(COUNTA(A114:C114)&lt;&gt;2,"",ROUND(VLOOKUP(A114,食材リスト!$A$6:$H$505,7,FALSE)*C114/VLOOKUP(A114,食材リスト!$A$6:$H$505,2,FALSE),0))</f>
        <v/>
      </c>
      <c r="J114" s="154"/>
      <c r="K114" s="155"/>
      <c r="L114" s="34"/>
      <c r="M114" s="12" t="str">
        <f>IF(J114="","",VLOOKUP(J114,食材リスト!$A$6:$H$505,3,FALSE))</f>
        <v/>
      </c>
      <c r="N114" s="19" t="str">
        <f>IF(COUNTA(J114:L114)&lt;&gt;2,"",ROUND(VLOOKUP(J114,食材リスト!$A$6:$H$505,4,FALSE)*L114/VLOOKUP(J114,食材リスト!$A$6:$H$505,2,FALSE),1))</f>
        <v/>
      </c>
      <c r="O114" s="30" t="str">
        <f>IF(COUNTA(J114:L114)&lt;&gt;2,"",ROUND(VLOOKUP(J114,食材リスト!$A$6:$H$505,5,FALSE)*L114/VLOOKUP(J114,食材リスト!$A$6:$H$505,2,FALSE),1))</f>
        <v/>
      </c>
      <c r="P114" s="20" t="str">
        <f>IF(COUNTA(J114:L114)&lt;&gt;2,"",ROUND(VLOOKUP(J114,食材リスト!$A$6:$H$505,6,FALSE)*L114/VLOOKUP(J114,食材リスト!$A$6:$H$505,2,FALSE),1))</f>
        <v/>
      </c>
      <c r="Q114" s="25" t="str">
        <f>IF(COUNTA(J114:L114)&lt;&gt;2,"",ROUND(VLOOKUP(J114,食材リスト!$A$6:$H$505,7,FALSE)*L114/VLOOKUP(J114,食材リスト!$A$6:$H$505,2,FALSE),0))</f>
        <v/>
      </c>
      <c r="S114" s="154"/>
      <c r="T114" s="155"/>
      <c r="U114" s="34"/>
      <c r="V114" s="12" t="str">
        <f>IF(S114="","",VLOOKUP(S114,食材リスト!$A$6:$H$505,3,FALSE))</f>
        <v/>
      </c>
      <c r="W114" s="19" t="str">
        <f>IF(COUNTA(S114:U114)&lt;&gt;2,"",ROUND(VLOOKUP(S114,食材リスト!$A$6:$H$505,4,FALSE)*U114/VLOOKUP(S114,食材リスト!$A$6:$H$505,2,FALSE),1))</f>
        <v/>
      </c>
      <c r="X114" s="30" t="str">
        <f>IF(COUNTA(S114:U114)&lt;&gt;2,"",ROUND(VLOOKUP(S114,食材リスト!$A$6:$H$505,5,FALSE)*U114/VLOOKUP(S114,食材リスト!$A$6:$H$505,2,FALSE),1))</f>
        <v/>
      </c>
      <c r="Y114" s="20" t="str">
        <f>IF(COUNTA(S114:U114)&lt;&gt;2,"",ROUND(VLOOKUP(S114,食材リスト!$A$6:$H$505,6,FALSE)*U114/VLOOKUP(S114,食材リスト!$A$6:$H$505,2,FALSE),1))</f>
        <v/>
      </c>
      <c r="Z114" s="25" t="str">
        <f>IF(COUNTA(S114:U114)&lt;&gt;2,"",ROUND(VLOOKUP(S114,食材リスト!$A$6:$H$505,7,FALSE)*U114/VLOOKUP(S114,食材リスト!$A$6:$H$505,2,FALSE),0))</f>
        <v/>
      </c>
    </row>
    <row r="115" spans="1:26" ht="13.5" customHeight="1">
      <c r="A115" s="154"/>
      <c r="B115" s="155"/>
      <c r="C115" s="34"/>
      <c r="D115" s="12" t="str">
        <f>IF(A115="","",VLOOKUP(A115,食材リスト!$A$6:$H$505,3,FALSE))</f>
        <v/>
      </c>
      <c r="E115" s="19" t="str">
        <f>IF(COUNTA(A115:C115)&lt;&gt;2,"",ROUND(VLOOKUP(A115,食材リスト!$A$6:$H$505,4,FALSE)*C115/VLOOKUP(A115,食材リスト!$A$6:$H$505,2,FALSE),1))</f>
        <v/>
      </c>
      <c r="F115" s="30" t="str">
        <f>IF(COUNTA(A115:C115)&lt;&gt;2,"",ROUND(VLOOKUP(A115,食材リスト!$A$6:$H$505,5,FALSE)*C115/VLOOKUP(A115,食材リスト!$A$6:$H$505,2,FALSE),1))</f>
        <v/>
      </c>
      <c r="G115" s="20" t="str">
        <f>IF(COUNTA(A115:C115)&lt;&gt;2,"",ROUND(VLOOKUP(A115,食材リスト!$A$6:$H$505,6,FALSE)*C115/VLOOKUP(A115,食材リスト!$A$6:$H$505,2,FALSE),1))</f>
        <v/>
      </c>
      <c r="H115" s="25" t="str">
        <f>IF(COUNTA(A115:C115)&lt;&gt;2,"",ROUND(VLOOKUP(A115,食材リスト!$A$6:$H$505,7,FALSE)*C115/VLOOKUP(A115,食材リスト!$A$6:$H$505,2,FALSE),0))</f>
        <v/>
      </c>
      <c r="J115" s="154"/>
      <c r="K115" s="155"/>
      <c r="L115" s="34"/>
      <c r="M115" s="12" t="str">
        <f>IF(J115="","",VLOOKUP(J115,食材リスト!$A$6:$H$505,3,FALSE))</f>
        <v/>
      </c>
      <c r="N115" s="19" t="str">
        <f>IF(COUNTA(J115:L115)&lt;&gt;2,"",ROUND(VLOOKUP(J115,食材リスト!$A$6:$H$505,4,FALSE)*L115/VLOOKUP(J115,食材リスト!$A$6:$H$505,2,FALSE),1))</f>
        <v/>
      </c>
      <c r="O115" s="30" t="str">
        <f>IF(COUNTA(J115:L115)&lt;&gt;2,"",ROUND(VLOOKUP(J115,食材リスト!$A$6:$H$505,5,FALSE)*L115/VLOOKUP(J115,食材リスト!$A$6:$H$505,2,FALSE),1))</f>
        <v/>
      </c>
      <c r="P115" s="20" t="str">
        <f>IF(COUNTA(J115:L115)&lt;&gt;2,"",ROUND(VLOOKUP(J115,食材リスト!$A$6:$H$505,6,FALSE)*L115/VLOOKUP(J115,食材リスト!$A$6:$H$505,2,FALSE),1))</f>
        <v/>
      </c>
      <c r="Q115" s="25" t="str">
        <f>IF(COUNTA(J115:L115)&lt;&gt;2,"",ROUND(VLOOKUP(J115,食材リスト!$A$6:$H$505,7,FALSE)*L115/VLOOKUP(J115,食材リスト!$A$6:$H$505,2,FALSE),0))</f>
        <v/>
      </c>
      <c r="S115" s="154"/>
      <c r="T115" s="155"/>
      <c r="U115" s="34"/>
      <c r="V115" s="12" t="str">
        <f>IF(S115="","",VLOOKUP(S115,食材リスト!$A$6:$H$505,3,FALSE))</f>
        <v/>
      </c>
      <c r="W115" s="19" t="str">
        <f>IF(COUNTA(S115:U115)&lt;&gt;2,"",ROUND(VLOOKUP(S115,食材リスト!$A$6:$H$505,4,FALSE)*U115/VLOOKUP(S115,食材リスト!$A$6:$H$505,2,FALSE),1))</f>
        <v/>
      </c>
      <c r="X115" s="30" t="str">
        <f>IF(COUNTA(S115:U115)&lt;&gt;2,"",ROUND(VLOOKUP(S115,食材リスト!$A$6:$H$505,5,FALSE)*U115/VLOOKUP(S115,食材リスト!$A$6:$H$505,2,FALSE),1))</f>
        <v/>
      </c>
      <c r="Y115" s="20" t="str">
        <f>IF(COUNTA(S115:U115)&lt;&gt;2,"",ROUND(VLOOKUP(S115,食材リスト!$A$6:$H$505,6,FALSE)*U115/VLOOKUP(S115,食材リスト!$A$6:$H$505,2,FALSE),1))</f>
        <v/>
      </c>
      <c r="Z115" s="25" t="str">
        <f>IF(COUNTA(S115:U115)&lt;&gt;2,"",ROUND(VLOOKUP(S115,食材リスト!$A$6:$H$505,7,FALSE)*U115/VLOOKUP(S115,食材リスト!$A$6:$H$505,2,FALSE),0))</f>
        <v/>
      </c>
    </row>
    <row r="116" spans="1:26" ht="13.5" customHeight="1">
      <c r="A116" s="154"/>
      <c r="B116" s="155"/>
      <c r="C116" s="34"/>
      <c r="D116" s="12" t="str">
        <f>IF(A116="","",VLOOKUP(A116,食材リスト!$A$6:$H$505,3,FALSE))</f>
        <v/>
      </c>
      <c r="E116" s="19" t="str">
        <f>IF(COUNTA(A116:C116)&lt;&gt;2,"",ROUND(VLOOKUP(A116,食材リスト!$A$6:$H$505,4,FALSE)*C116/VLOOKUP(A116,食材リスト!$A$6:$H$505,2,FALSE),1))</f>
        <v/>
      </c>
      <c r="F116" s="30" t="str">
        <f>IF(COUNTA(A116:C116)&lt;&gt;2,"",ROUND(VLOOKUP(A116,食材リスト!$A$6:$H$505,5,FALSE)*C116/VLOOKUP(A116,食材リスト!$A$6:$H$505,2,FALSE),1))</f>
        <v/>
      </c>
      <c r="G116" s="20" t="str">
        <f>IF(COUNTA(A116:C116)&lt;&gt;2,"",ROUND(VLOOKUP(A116,食材リスト!$A$6:$H$505,6,FALSE)*C116/VLOOKUP(A116,食材リスト!$A$6:$H$505,2,FALSE),1))</f>
        <v/>
      </c>
      <c r="H116" s="25" t="str">
        <f>IF(COUNTA(A116:C116)&lt;&gt;2,"",ROUND(VLOOKUP(A116,食材リスト!$A$6:$H$505,7,FALSE)*C116/VLOOKUP(A116,食材リスト!$A$6:$H$505,2,FALSE),0))</f>
        <v/>
      </c>
      <c r="J116" s="154"/>
      <c r="K116" s="155"/>
      <c r="L116" s="34"/>
      <c r="M116" s="12" t="str">
        <f>IF(J116="","",VLOOKUP(J116,食材リスト!$A$6:$H$505,3,FALSE))</f>
        <v/>
      </c>
      <c r="N116" s="19" t="str">
        <f>IF(COUNTA(J116:L116)&lt;&gt;2,"",ROUND(VLOOKUP(J116,食材リスト!$A$6:$H$505,4,FALSE)*L116/VLOOKUP(J116,食材リスト!$A$6:$H$505,2,FALSE),1))</f>
        <v/>
      </c>
      <c r="O116" s="30" t="str">
        <f>IF(COUNTA(J116:L116)&lt;&gt;2,"",ROUND(VLOOKUP(J116,食材リスト!$A$6:$H$505,5,FALSE)*L116/VLOOKUP(J116,食材リスト!$A$6:$H$505,2,FALSE),1))</f>
        <v/>
      </c>
      <c r="P116" s="20" t="str">
        <f>IF(COUNTA(J116:L116)&lt;&gt;2,"",ROUND(VLOOKUP(J116,食材リスト!$A$6:$H$505,6,FALSE)*L116/VLOOKUP(J116,食材リスト!$A$6:$H$505,2,FALSE),1))</f>
        <v/>
      </c>
      <c r="Q116" s="25" t="str">
        <f>IF(COUNTA(J116:L116)&lt;&gt;2,"",ROUND(VLOOKUP(J116,食材リスト!$A$6:$H$505,7,FALSE)*L116/VLOOKUP(J116,食材リスト!$A$6:$H$505,2,FALSE),0))</f>
        <v/>
      </c>
      <c r="S116" s="154"/>
      <c r="T116" s="155"/>
      <c r="U116" s="34"/>
      <c r="V116" s="12" t="str">
        <f>IF(S116="","",VLOOKUP(S116,食材リスト!$A$6:$H$505,3,FALSE))</f>
        <v/>
      </c>
      <c r="W116" s="19" t="str">
        <f>IF(COUNTA(S116:U116)&lt;&gt;2,"",ROUND(VLOOKUP(S116,食材リスト!$A$6:$H$505,4,FALSE)*U116/VLOOKUP(S116,食材リスト!$A$6:$H$505,2,FALSE),1))</f>
        <v/>
      </c>
      <c r="X116" s="30" t="str">
        <f>IF(COUNTA(S116:U116)&lt;&gt;2,"",ROUND(VLOOKUP(S116,食材リスト!$A$6:$H$505,5,FALSE)*U116/VLOOKUP(S116,食材リスト!$A$6:$H$505,2,FALSE),1))</f>
        <v/>
      </c>
      <c r="Y116" s="20" t="str">
        <f>IF(COUNTA(S116:U116)&lt;&gt;2,"",ROUND(VLOOKUP(S116,食材リスト!$A$6:$H$505,6,FALSE)*U116/VLOOKUP(S116,食材リスト!$A$6:$H$505,2,FALSE),1))</f>
        <v/>
      </c>
      <c r="Z116" s="25" t="str">
        <f>IF(COUNTA(S116:U116)&lt;&gt;2,"",ROUND(VLOOKUP(S116,食材リスト!$A$6:$H$505,7,FALSE)*U116/VLOOKUP(S116,食材リスト!$A$6:$H$505,2,FALSE),0))</f>
        <v/>
      </c>
    </row>
    <row r="117" spans="1:26" ht="13.5" customHeight="1">
      <c r="A117" s="154"/>
      <c r="B117" s="155"/>
      <c r="C117" s="34"/>
      <c r="D117" s="12" t="str">
        <f>IF(A117="","",VLOOKUP(A117,食材リスト!$A$6:$H$505,3,FALSE))</f>
        <v/>
      </c>
      <c r="E117" s="19" t="str">
        <f>IF(COUNTA(A117:C117)&lt;&gt;2,"",ROUND(VLOOKUP(A117,食材リスト!$A$6:$H$505,4,FALSE)*C117/VLOOKUP(A117,食材リスト!$A$6:$H$505,2,FALSE),1))</f>
        <v/>
      </c>
      <c r="F117" s="30" t="str">
        <f>IF(COUNTA(A117:C117)&lt;&gt;2,"",ROUND(VLOOKUP(A117,食材リスト!$A$6:$H$505,5,FALSE)*C117/VLOOKUP(A117,食材リスト!$A$6:$H$505,2,FALSE),1))</f>
        <v/>
      </c>
      <c r="G117" s="20" t="str">
        <f>IF(COUNTA(A117:C117)&lt;&gt;2,"",ROUND(VLOOKUP(A117,食材リスト!$A$6:$H$505,6,FALSE)*C117/VLOOKUP(A117,食材リスト!$A$6:$H$505,2,FALSE),1))</f>
        <v/>
      </c>
      <c r="H117" s="25" t="str">
        <f>IF(COUNTA(A117:C117)&lt;&gt;2,"",ROUND(VLOOKUP(A117,食材リスト!$A$6:$H$505,7,FALSE)*C117/VLOOKUP(A117,食材リスト!$A$6:$H$505,2,FALSE),0))</f>
        <v/>
      </c>
      <c r="J117" s="154"/>
      <c r="K117" s="155"/>
      <c r="L117" s="34"/>
      <c r="M117" s="12" t="str">
        <f>IF(J117="","",VLOOKUP(J117,食材リスト!$A$6:$H$505,3,FALSE))</f>
        <v/>
      </c>
      <c r="N117" s="19" t="str">
        <f>IF(COUNTA(J117:L117)&lt;&gt;2,"",ROUND(VLOOKUP(J117,食材リスト!$A$6:$H$505,4,FALSE)*L117/VLOOKUP(J117,食材リスト!$A$6:$H$505,2,FALSE),1))</f>
        <v/>
      </c>
      <c r="O117" s="30" t="str">
        <f>IF(COUNTA(J117:L117)&lt;&gt;2,"",ROUND(VLOOKUP(J117,食材リスト!$A$6:$H$505,5,FALSE)*L117/VLOOKUP(J117,食材リスト!$A$6:$H$505,2,FALSE),1))</f>
        <v/>
      </c>
      <c r="P117" s="20" t="str">
        <f>IF(COUNTA(J117:L117)&lt;&gt;2,"",ROUND(VLOOKUP(J117,食材リスト!$A$6:$H$505,6,FALSE)*L117/VLOOKUP(J117,食材リスト!$A$6:$H$505,2,FALSE),1))</f>
        <v/>
      </c>
      <c r="Q117" s="25" t="str">
        <f>IF(COUNTA(J117:L117)&lt;&gt;2,"",ROUND(VLOOKUP(J117,食材リスト!$A$6:$H$505,7,FALSE)*L117/VLOOKUP(J117,食材リスト!$A$6:$H$505,2,FALSE),0))</f>
        <v/>
      </c>
      <c r="S117" s="154"/>
      <c r="T117" s="155"/>
      <c r="U117" s="34"/>
      <c r="V117" s="12" t="str">
        <f>IF(S117="","",VLOOKUP(S117,食材リスト!$A$6:$H$505,3,FALSE))</f>
        <v/>
      </c>
      <c r="W117" s="19" t="str">
        <f>IF(COUNTA(S117:U117)&lt;&gt;2,"",ROUND(VLOOKUP(S117,食材リスト!$A$6:$H$505,4,FALSE)*U117/VLOOKUP(S117,食材リスト!$A$6:$H$505,2,FALSE),1))</f>
        <v/>
      </c>
      <c r="X117" s="30" t="str">
        <f>IF(COUNTA(S117:U117)&lt;&gt;2,"",ROUND(VLOOKUP(S117,食材リスト!$A$6:$H$505,5,FALSE)*U117/VLOOKUP(S117,食材リスト!$A$6:$H$505,2,FALSE),1))</f>
        <v/>
      </c>
      <c r="Y117" s="20" t="str">
        <f>IF(COUNTA(S117:U117)&lt;&gt;2,"",ROUND(VLOOKUP(S117,食材リスト!$A$6:$H$505,6,FALSE)*U117/VLOOKUP(S117,食材リスト!$A$6:$H$505,2,FALSE),1))</f>
        <v/>
      </c>
      <c r="Z117" s="25" t="str">
        <f>IF(COUNTA(S117:U117)&lt;&gt;2,"",ROUND(VLOOKUP(S117,食材リスト!$A$6:$H$505,7,FALSE)*U117/VLOOKUP(S117,食材リスト!$A$6:$H$505,2,FALSE),0))</f>
        <v/>
      </c>
    </row>
    <row r="118" spans="1:26" ht="13.5" customHeight="1">
      <c r="A118" s="154"/>
      <c r="B118" s="155"/>
      <c r="C118" s="34"/>
      <c r="D118" s="12" t="str">
        <f>IF(A118="","",VLOOKUP(A118,食材リスト!$A$6:$H$505,3,FALSE))</f>
        <v/>
      </c>
      <c r="E118" s="19" t="str">
        <f>IF(COUNTA(A118:C118)&lt;&gt;2,"",ROUND(VLOOKUP(A118,食材リスト!$A$6:$H$505,4,FALSE)*C118/VLOOKUP(A118,食材リスト!$A$6:$H$505,2,FALSE),1))</f>
        <v/>
      </c>
      <c r="F118" s="30" t="str">
        <f>IF(COUNTA(A118:C118)&lt;&gt;2,"",ROUND(VLOOKUP(A118,食材リスト!$A$6:$H$505,5,FALSE)*C118/VLOOKUP(A118,食材リスト!$A$6:$H$505,2,FALSE),1))</f>
        <v/>
      </c>
      <c r="G118" s="20" t="str">
        <f>IF(COUNTA(A118:C118)&lt;&gt;2,"",ROUND(VLOOKUP(A118,食材リスト!$A$6:$H$505,6,FALSE)*C118/VLOOKUP(A118,食材リスト!$A$6:$H$505,2,FALSE),1))</f>
        <v/>
      </c>
      <c r="H118" s="25" t="str">
        <f>IF(COUNTA(A118:C118)&lt;&gt;2,"",ROUND(VLOOKUP(A118,食材リスト!$A$6:$H$505,7,FALSE)*C118/VLOOKUP(A118,食材リスト!$A$6:$H$505,2,FALSE),0))</f>
        <v/>
      </c>
      <c r="J118" s="154"/>
      <c r="K118" s="155"/>
      <c r="L118" s="34"/>
      <c r="M118" s="12" t="str">
        <f>IF(J118="","",VLOOKUP(J118,食材リスト!$A$6:$H$505,3,FALSE))</f>
        <v/>
      </c>
      <c r="N118" s="19" t="str">
        <f>IF(COUNTA(J118:L118)&lt;&gt;2,"",ROUND(VLOOKUP(J118,食材リスト!$A$6:$H$505,4,FALSE)*L118/VLOOKUP(J118,食材リスト!$A$6:$H$505,2,FALSE),1))</f>
        <v/>
      </c>
      <c r="O118" s="30" t="str">
        <f>IF(COUNTA(J118:L118)&lt;&gt;2,"",ROUND(VLOOKUP(J118,食材リスト!$A$6:$H$505,5,FALSE)*L118/VLOOKUP(J118,食材リスト!$A$6:$H$505,2,FALSE),1))</f>
        <v/>
      </c>
      <c r="P118" s="20" t="str">
        <f>IF(COUNTA(J118:L118)&lt;&gt;2,"",ROUND(VLOOKUP(J118,食材リスト!$A$6:$H$505,6,FALSE)*L118/VLOOKUP(J118,食材リスト!$A$6:$H$505,2,FALSE),1))</f>
        <v/>
      </c>
      <c r="Q118" s="25" t="str">
        <f>IF(COUNTA(J118:L118)&lt;&gt;2,"",ROUND(VLOOKUP(J118,食材リスト!$A$6:$H$505,7,FALSE)*L118/VLOOKUP(J118,食材リスト!$A$6:$H$505,2,FALSE),0))</f>
        <v/>
      </c>
      <c r="S118" s="154"/>
      <c r="T118" s="155"/>
      <c r="U118" s="34"/>
      <c r="V118" s="12" t="str">
        <f>IF(S118="","",VLOOKUP(S118,食材リスト!$A$6:$H$505,3,FALSE))</f>
        <v/>
      </c>
      <c r="W118" s="19" t="str">
        <f>IF(COUNTA(S118:U118)&lt;&gt;2,"",ROUND(VLOOKUP(S118,食材リスト!$A$6:$H$505,4,FALSE)*U118/VLOOKUP(S118,食材リスト!$A$6:$H$505,2,FALSE),1))</f>
        <v/>
      </c>
      <c r="X118" s="30" t="str">
        <f>IF(COUNTA(S118:U118)&lt;&gt;2,"",ROUND(VLOOKUP(S118,食材リスト!$A$6:$H$505,5,FALSE)*U118/VLOOKUP(S118,食材リスト!$A$6:$H$505,2,FALSE),1))</f>
        <v/>
      </c>
      <c r="Y118" s="20" t="str">
        <f>IF(COUNTA(S118:U118)&lt;&gt;2,"",ROUND(VLOOKUP(S118,食材リスト!$A$6:$H$505,6,FALSE)*U118/VLOOKUP(S118,食材リスト!$A$6:$H$505,2,FALSE),1))</f>
        <v/>
      </c>
      <c r="Z118" s="25" t="str">
        <f>IF(COUNTA(S118:U118)&lt;&gt;2,"",ROUND(VLOOKUP(S118,食材リスト!$A$6:$H$505,7,FALSE)*U118/VLOOKUP(S118,食材リスト!$A$6:$H$505,2,FALSE),0))</f>
        <v/>
      </c>
    </row>
    <row r="119" spans="1:26" ht="13.5" customHeight="1">
      <c r="A119" s="154"/>
      <c r="B119" s="155"/>
      <c r="C119" s="34"/>
      <c r="D119" s="12" t="str">
        <f>IF(A119="","",VLOOKUP(A119,食材リスト!$A$6:$H$505,3,FALSE))</f>
        <v/>
      </c>
      <c r="E119" s="19" t="str">
        <f>IF(COUNTA(A119:C119)&lt;&gt;2,"",ROUND(VLOOKUP(A119,食材リスト!$A$6:$H$505,4,FALSE)*C119/VLOOKUP(A119,食材リスト!$A$6:$H$505,2,FALSE),1))</f>
        <v/>
      </c>
      <c r="F119" s="30" t="str">
        <f>IF(COUNTA(A119:C119)&lt;&gt;2,"",ROUND(VLOOKUP(A119,食材リスト!$A$6:$H$505,5,FALSE)*C119/VLOOKUP(A119,食材リスト!$A$6:$H$505,2,FALSE),1))</f>
        <v/>
      </c>
      <c r="G119" s="20" t="str">
        <f>IF(COUNTA(A119:C119)&lt;&gt;2,"",ROUND(VLOOKUP(A119,食材リスト!$A$6:$H$505,6,FALSE)*C119/VLOOKUP(A119,食材リスト!$A$6:$H$505,2,FALSE),1))</f>
        <v/>
      </c>
      <c r="H119" s="25" t="str">
        <f>IF(COUNTA(A119:C119)&lt;&gt;2,"",ROUND(VLOOKUP(A119,食材リスト!$A$6:$H$505,7,FALSE)*C119/VLOOKUP(A119,食材リスト!$A$6:$H$505,2,FALSE),0))</f>
        <v/>
      </c>
      <c r="J119" s="154"/>
      <c r="K119" s="155"/>
      <c r="L119" s="34"/>
      <c r="M119" s="12" t="str">
        <f>IF(J119="","",VLOOKUP(J119,食材リスト!$A$6:$H$505,3,FALSE))</f>
        <v/>
      </c>
      <c r="N119" s="19" t="str">
        <f>IF(COUNTA(J119:L119)&lt;&gt;2,"",ROUND(VLOOKUP(J119,食材リスト!$A$6:$H$505,4,FALSE)*L119/VLOOKUP(J119,食材リスト!$A$6:$H$505,2,FALSE),1))</f>
        <v/>
      </c>
      <c r="O119" s="30" t="str">
        <f>IF(COUNTA(J119:L119)&lt;&gt;2,"",ROUND(VLOOKUP(J119,食材リスト!$A$6:$H$505,5,FALSE)*L119/VLOOKUP(J119,食材リスト!$A$6:$H$505,2,FALSE),1))</f>
        <v/>
      </c>
      <c r="P119" s="20" t="str">
        <f>IF(COUNTA(J119:L119)&lt;&gt;2,"",ROUND(VLOOKUP(J119,食材リスト!$A$6:$H$505,6,FALSE)*L119/VLOOKUP(J119,食材リスト!$A$6:$H$505,2,FALSE),1))</f>
        <v/>
      </c>
      <c r="Q119" s="25" t="str">
        <f>IF(COUNTA(J119:L119)&lt;&gt;2,"",ROUND(VLOOKUP(J119,食材リスト!$A$6:$H$505,7,FALSE)*L119/VLOOKUP(J119,食材リスト!$A$6:$H$505,2,FALSE),0))</f>
        <v/>
      </c>
      <c r="S119" s="154"/>
      <c r="T119" s="155"/>
      <c r="U119" s="34"/>
      <c r="V119" s="12" t="str">
        <f>IF(S119="","",VLOOKUP(S119,食材リスト!$A$6:$H$505,3,FALSE))</f>
        <v/>
      </c>
      <c r="W119" s="19" t="str">
        <f>IF(COUNTA(S119:U119)&lt;&gt;2,"",ROUND(VLOOKUP(S119,食材リスト!$A$6:$H$505,4,FALSE)*U119/VLOOKUP(S119,食材リスト!$A$6:$H$505,2,FALSE),1))</f>
        <v/>
      </c>
      <c r="X119" s="30" t="str">
        <f>IF(COUNTA(S119:U119)&lt;&gt;2,"",ROUND(VLOOKUP(S119,食材リスト!$A$6:$H$505,5,FALSE)*U119/VLOOKUP(S119,食材リスト!$A$6:$H$505,2,FALSE),1))</f>
        <v/>
      </c>
      <c r="Y119" s="20" t="str">
        <f>IF(COUNTA(S119:U119)&lt;&gt;2,"",ROUND(VLOOKUP(S119,食材リスト!$A$6:$H$505,6,FALSE)*U119/VLOOKUP(S119,食材リスト!$A$6:$H$505,2,FALSE),1))</f>
        <v/>
      </c>
      <c r="Z119" s="25" t="str">
        <f>IF(COUNTA(S119:U119)&lt;&gt;2,"",ROUND(VLOOKUP(S119,食材リスト!$A$6:$H$505,7,FALSE)*U119/VLOOKUP(S119,食材リスト!$A$6:$H$505,2,FALSE),0))</f>
        <v/>
      </c>
    </row>
    <row r="120" spans="1:26" ht="13.5" customHeight="1">
      <c r="A120" s="154"/>
      <c r="B120" s="155"/>
      <c r="C120" s="34"/>
      <c r="D120" s="12" t="str">
        <f>IF(A120="","",VLOOKUP(A120,食材リスト!$A$6:$H$505,3,FALSE))</f>
        <v/>
      </c>
      <c r="E120" s="19" t="str">
        <f>IF(COUNTA(A120:C120)&lt;&gt;2,"",ROUND(VLOOKUP(A120,食材リスト!$A$6:$H$505,4,FALSE)*C120/VLOOKUP(A120,食材リスト!$A$6:$H$505,2,FALSE),1))</f>
        <v/>
      </c>
      <c r="F120" s="30" t="str">
        <f>IF(COUNTA(A120:C120)&lt;&gt;2,"",ROUND(VLOOKUP(A120,食材リスト!$A$6:$H$505,5,FALSE)*C120/VLOOKUP(A120,食材リスト!$A$6:$H$505,2,FALSE),1))</f>
        <v/>
      </c>
      <c r="G120" s="20" t="str">
        <f>IF(COUNTA(A120:C120)&lt;&gt;2,"",ROUND(VLOOKUP(A120,食材リスト!$A$6:$H$505,6,FALSE)*C120/VLOOKUP(A120,食材リスト!$A$6:$H$505,2,FALSE),1))</f>
        <v/>
      </c>
      <c r="H120" s="25" t="str">
        <f>IF(COUNTA(A120:C120)&lt;&gt;2,"",ROUND(VLOOKUP(A120,食材リスト!$A$6:$H$505,7,FALSE)*C120/VLOOKUP(A120,食材リスト!$A$6:$H$505,2,FALSE),0))</f>
        <v/>
      </c>
      <c r="J120" s="154"/>
      <c r="K120" s="155"/>
      <c r="L120" s="34"/>
      <c r="M120" s="12" t="str">
        <f>IF(J120="","",VLOOKUP(J120,食材リスト!$A$6:$H$505,3,FALSE))</f>
        <v/>
      </c>
      <c r="N120" s="19" t="str">
        <f>IF(COUNTA(J120:L120)&lt;&gt;2,"",ROUND(VLOOKUP(J120,食材リスト!$A$6:$H$505,4,FALSE)*L120/VLOOKUP(J120,食材リスト!$A$6:$H$505,2,FALSE),1))</f>
        <v/>
      </c>
      <c r="O120" s="30" t="str">
        <f>IF(COUNTA(J120:L120)&lt;&gt;2,"",ROUND(VLOOKUP(J120,食材リスト!$A$6:$H$505,5,FALSE)*L120/VLOOKUP(J120,食材リスト!$A$6:$H$505,2,FALSE),1))</f>
        <v/>
      </c>
      <c r="P120" s="20" t="str">
        <f>IF(COUNTA(J120:L120)&lt;&gt;2,"",ROUND(VLOOKUP(J120,食材リスト!$A$6:$H$505,6,FALSE)*L120/VLOOKUP(J120,食材リスト!$A$6:$H$505,2,FALSE),1))</f>
        <v/>
      </c>
      <c r="Q120" s="25" t="str">
        <f>IF(COUNTA(J120:L120)&lt;&gt;2,"",ROUND(VLOOKUP(J120,食材リスト!$A$6:$H$505,7,FALSE)*L120/VLOOKUP(J120,食材リスト!$A$6:$H$505,2,FALSE),0))</f>
        <v/>
      </c>
      <c r="S120" s="154"/>
      <c r="T120" s="155"/>
      <c r="U120" s="34"/>
      <c r="V120" s="12" t="str">
        <f>IF(S120="","",VLOOKUP(S120,食材リスト!$A$6:$H$505,3,FALSE))</f>
        <v/>
      </c>
      <c r="W120" s="19" t="str">
        <f>IF(COUNTA(S120:U120)&lt;&gt;2,"",ROUND(VLOOKUP(S120,食材リスト!$A$6:$H$505,4,FALSE)*U120/VLOOKUP(S120,食材リスト!$A$6:$H$505,2,FALSE),1))</f>
        <v/>
      </c>
      <c r="X120" s="30" t="str">
        <f>IF(COUNTA(S120:U120)&lt;&gt;2,"",ROUND(VLOOKUP(S120,食材リスト!$A$6:$H$505,5,FALSE)*U120/VLOOKUP(S120,食材リスト!$A$6:$H$505,2,FALSE),1))</f>
        <v/>
      </c>
      <c r="Y120" s="20" t="str">
        <f>IF(COUNTA(S120:U120)&lt;&gt;2,"",ROUND(VLOOKUP(S120,食材リスト!$A$6:$H$505,6,FALSE)*U120/VLOOKUP(S120,食材リスト!$A$6:$H$505,2,FALSE),1))</f>
        <v/>
      </c>
      <c r="Z120" s="25" t="str">
        <f>IF(COUNTA(S120:U120)&lt;&gt;2,"",ROUND(VLOOKUP(S120,食材リスト!$A$6:$H$505,7,FALSE)*U120/VLOOKUP(S120,食材リスト!$A$6:$H$505,2,FALSE),0))</f>
        <v/>
      </c>
    </row>
    <row r="121" spans="1:26" ht="13.5" customHeight="1">
      <c r="A121" s="154"/>
      <c r="B121" s="155"/>
      <c r="C121" s="34"/>
      <c r="D121" s="12" t="str">
        <f>IF(A121="","",VLOOKUP(A121,食材リスト!$A$6:$H$505,3,FALSE))</f>
        <v/>
      </c>
      <c r="E121" s="19" t="str">
        <f>IF(COUNTA(A121:C121)&lt;&gt;2,"",ROUND(VLOOKUP(A121,食材リスト!$A$6:$H$505,4,FALSE)*C121/VLOOKUP(A121,食材リスト!$A$6:$H$505,2,FALSE),1))</f>
        <v/>
      </c>
      <c r="F121" s="30" t="str">
        <f>IF(COUNTA(A121:C121)&lt;&gt;2,"",ROUND(VLOOKUP(A121,食材リスト!$A$6:$H$505,5,FALSE)*C121/VLOOKUP(A121,食材リスト!$A$6:$H$505,2,FALSE),1))</f>
        <v/>
      </c>
      <c r="G121" s="20" t="str">
        <f>IF(COUNTA(A121:C121)&lt;&gt;2,"",ROUND(VLOOKUP(A121,食材リスト!$A$6:$H$505,6,FALSE)*C121/VLOOKUP(A121,食材リスト!$A$6:$H$505,2,FALSE),1))</f>
        <v/>
      </c>
      <c r="H121" s="25" t="str">
        <f>IF(COUNTA(A121:C121)&lt;&gt;2,"",ROUND(VLOOKUP(A121,食材リスト!$A$6:$H$505,7,FALSE)*C121/VLOOKUP(A121,食材リスト!$A$6:$H$505,2,FALSE),0))</f>
        <v/>
      </c>
      <c r="J121" s="154"/>
      <c r="K121" s="155"/>
      <c r="L121" s="34"/>
      <c r="M121" s="12" t="str">
        <f>IF(J121="","",VLOOKUP(J121,食材リスト!$A$6:$H$505,3,FALSE))</f>
        <v/>
      </c>
      <c r="N121" s="19" t="str">
        <f>IF(COUNTA(J121:L121)&lt;&gt;2,"",ROUND(VLOOKUP(J121,食材リスト!$A$6:$H$505,4,FALSE)*L121/VLOOKUP(J121,食材リスト!$A$6:$H$505,2,FALSE),1))</f>
        <v/>
      </c>
      <c r="O121" s="30" t="str">
        <f>IF(COUNTA(J121:L121)&lt;&gt;2,"",ROUND(VLOOKUP(J121,食材リスト!$A$6:$H$505,5,FALSE)*L121/VLOOKUP(J121,食材リスト!$A$6:$H$505,2,FALSE),1))</f>
        <v/>
      </c>
      <c r="P121" s="20" t="str">
        <f>IF(COUNTA(J121:L121)&lt;&gt;2,"",ROUND(VLOOKUP(J121,食材リスト!$A$6:$H$505,6,FALSE)*L121/VLOOKUP(J121,食材リスト!$A$6:$H$505,2,FALSE),1))</f>
        <v/>
      </c>
      <c r="Q121" s="25" t="str">
        <f>IF(COUNTA(J121:L121)&lt;&gt;2,"",ROUND(VLOOKUP(J121,食材リスト!$A$6:$H$505,7,FALSE)*L121/VLOOKUP(J121,食材リスト!$A$6:$H$505,2,FALSE),0))</f>
        <v/>
      </c>
      <c r="S121" s="154"/>
      <c r="T121" s="155"/>
      <c r="U121" s="34"/>
      <c r="V121" s="12" t="str">
        <f>IF(S121="","",VLOOKUP(S121,食材リスト!$A$6:$H$505,3,FALSE))</f>
        <v/>
      </c>
      <c r="W121" s="19" t="str">
        <f>IF(COUNTA(S121:U121)&lt;&gt;2,"",ROUND(VLOOKUP(S121,食材リスト!$A$6:$H$505,4,FALSE)*U121/VLOOKUP(S121,食材リスト!$A$6:$H$505,2,FALSE),1))</f>
        <v/>
      </c>
      <c r="X121" s="30" t="str">
        <f>IF(COUNTA(S121:U121)&lt;&gt;2,"",ROUND(VLOOKUP(S121,食材リスト!$A$6:$H$505,5,FALSE)*U121/VLOOKUP(S121,食材リスト!$A$6:$H$505,2,FALSE),1))</f>
        <v/>
      </c>
      <c r="Y121" s="20" t="str">
        <f>IF(COUNTA(S121:U121)&lt;&gt;2,"",ROUND(VLOOKUP(S121,食材リスト!$A$6:$H$505,6,FALSE)*U121/VLOOKUP(S121,食材リスト!$A$6:$H$505,2,FALSE),1))</f>
        <v/>
      </c>
      <c r="Z121" s="25" t="str">
        <f>IF(COUNTA(S121:U121)&lt;&gt;2,"",ROUND(VLOOKUP(S121,食材リスト!$A$6:$H$505,7,FALSE)*U121/VLOOKUP(S121,食材リスト!$A$6:$H$505,2,FALSE),0))</f>
        <v/>
      </c>
    </row>
    <row r="122" spans="1:26" ht="13.5" customHeight="1">
      <c r="A122" s="154"/>
      <c r="B122" s="155"/>
      <c r="C122" s="34"/>
      <c r="D122" s="12" t="str">
        <f>IF(A122="","",VLOOKUP(A122,食材リスト!$A$6:$H$505,3,FALSE))</f>
        <v/>
      </c>
      <c r="E122" s="19" t="str">
        <f>IF(COUNTA(A122:C122)&lt;&gt;2,"",ROUND(VLOOKUP(A122,食材リスト!$A$6:$H$505,4,FALSE)*C122/VLOOKUP(A122,食材リスト!$A$6:$H$505,2,FALSE),1))</f>
        <v/>
      </c>
      <c r="F122" s="30" t="str">
        <f>IF(COUNTA(A122:C122)&lt;&gt;2,"",ROUND(VLOOKUP(A122,食材リスト!$A$6:$H$505,5,FALSE)*C122/VLOOKUP(A122,食材リスト!$A$6:$H$505,2,FALSE),1))</f>
        <v/>
      </c>
      <c r="G122" s="20" t="str">
        <f>IF(COUNTA(A122:C122)&lt;&gt;2,"",ROUND(VLOOKUP(A122,食材リスト!$A$6:$H$505,6,FALSE)*C122/VLOOKUP(A122,食材リスト!$A$6:$H$505,2,FALSE),1))</f>
        <v/>
      </c>
      <c r="H122" s="25" t="str">
        <f>IF(COUNTA(A122:C122)&lt;&gt;2,"",ROUND(VLOOKUP(A122,食材リスト!$A$6:$H$505,7,FALSE)*C122/VLOOKUP(A122,食材リスト!$A$6:$H$505,2,FALSE),0))</f>
        <v/>
      </c>
      <c r="J122" s="154"/>
      <c r="K122" s="155"/>
      <c r="L122" s="34"/>
      <c r="M122" s="12" t="str">
        <f>IF(J122="","",VLOOKUP(J122,食材リスト!$A$6:$H$505,3,FALSE))</f>
        <v/>
      </c>
      <c r="N122" s="19" t="str">
        <f>IF(COUNTA(J122:L122)&lt;&gt;2,"",ROUND(VLOOKUP(J122,食材リスト!$A$6:$H$505,4,FALSE)*L122/VLOOKUP(J122,食材リスト!$A$6:$H$505,2,FALSE),1))</f>
        <v/>
      </c>
      <c r="O122" s="30" t="str">
        <f>IF(COUNTA(J122:L122)&lt;&gt;2,"",ROUND(VLOOKUP(J122,食材リスト!$A$6:$H$505,5,FALSE)*L122/VLOOKUP(J122,食材リスト!$A$6:$H$505,2,FALSE),1))</f>
        <v/>
      </c>
      <c r="P122" s="20" t="str">
        <f>IF(COUNTA(J122:L122)&lt;&gt;2,"",ROUND(VLOOKUP(J122,食材リスト!$A$6:$H$505,6,FALSE)*L122/VLOOKUP(J122,食材リスト!$A$6:$H$505,2,FALSE),1))</f>
        <v/>
      </c>
      <c r="Q122" s="25" t="str">
        <f>IF(COUNTA(J122:L122)&lt;&gt;2,"",ROUND(VLOOKUP(J122,食材リスト!$A$6:$H$505,7,FALSE)*L122/VLOOKUP(J122,食材リスト!$A$6:$H$505,2,FALSE),0))</f>
        <v/>
      </c>
      <c r="S122" s="154"/>
      <c r="T122" s="155"/>
      <c r="U122" s="34"/>
      <c r="V122" s="12" t="str">
        <f>IF(S122="","",VLOOKUP(S122,食材リスト!$A$6:$H$505,3,FALSE))</f>
        <v/>
      </c>
      <c r="W122" s="19" t="str">
        <f>IF(COUNTA(S122:U122)&lt;&gt;2,"",ROUND(VLOOKUP(S122,食材リスト!$A$6:$H$505,4,FALSE)*U122/VLOOKUP(S122,食材リスト!$A$6:$H$505,2,FALSE),1))</f>
        <v/>
      </c>
      <c r="X122" s="30" t="str">
        <f>IF(COUNTA(S122:U122)&lt;&gt;2,"",ROUND(VLOOKUP(S122,食材リスト!$A$6:$H$505,5,FALSE)*U122/VLOOKUP(S122,食材リスト!$A$6:$H$505,2,FALSE),1))</f>
        <v/>
      </c>
      <c r="Y122" s="20" t="str">
        <f>IF(COUNTA(S122:U122)&lt;&gt;2,"",ROUND(VLOOKUP(S122,食材リスト!$A$6:$H$505,6,FALSE)*U122/VLOOKUP(S122,食材リスト!$A$6:$H$505,2,FALSE),1))</f>
        <v/>
      </c>
      <c r="Z122" s="25" t="str">
        <f>IF(COUNTA(S122:U122)&lt;&gt;2,"",ROUND(VLOOKUP(S122,食材リスト!$A$6:$H$505,7,FALSE)*U122/VLOOKUP(S122,食材リスト!$A$6:$H$505,2,FALSE),0))</f>
        <v/>
      </c>
    </row>
    <row r="123" spans="1:26" ht="13.5" customHeight="1">
      <c r="A123" s="154"/>
      <c r="B123" s="155"/>
      <c r="C123" s="34"/>
      <c r="D123" s="12" t="str">
        <f>IF(A123="","",VLOOKUP(A123,食材リスト!$A$6:$H$505,3,FALSE))</f>
        <v/>
      </c>
      <c r="E123" s="19" t="str">
        <f>IF(COUNTA(A123:C123)&lt;&gt;2,"",ROUND(VLOOKUP(A123,食材リスト!$A$6:$H$505,4,FALSE)*C123/VLOOKUP(A123,食材リスト!$A$6:$H$505,2,FALSE),1))</f>
        <v/>
      </c>
      <c r="F123" s="30" t="str">
        <f>IF(COUNTA(A123:C123)&lt;&gt;2,"",ROUND(VLOOKUP(A123,食材リスト!$A$6:$H$505,5,FALSE)*C123/VLOOKUP(A123,食材リスト!$A$6:$H$505,2,FALSE),1))</f>
        <v/>
      </c>
      <c r="G123" s="20" t="str">
        <f>IF(COUNTA(A123:C123)&lt;&gt;2,"",ROUND(VLOOKUP(A123,食材リスト!$A$6:$H$505,6,FALSE)*C123/VLOOKUP(A123,食材リスト!$A$6:$H$505,2,FALSE),1))</f>
        <v/>
      </c>
      <c r="H123" s="25" t="str">
        <f>IF(COUNTA(A123:C123)&lt;&gt;2,"",ROUND(VLOOKUP(A123,食材リスト!$A$6:$H$505,7,FALSE)*C123/VLOOKUP(A123,食材リスト!$A$6:$H$505,2,FALSE),0))</f>
        <v/>
      </c>
      <c r="J123" s="154"/>
      <c r="K123" s="155"/>
      <c r="L123" s="34"/>
      <c r="M123" s="12" t="str">
        <f>IF(J123="","",VLOOKUP(J123,食材リスト!$A$6:$H$505,3,FALSE))</f>
        <v/>
      </c>
      <c r="N123" s="19" t="str">
        <f>IF(COUNTA(J123:L123)&lt;&gt;2,"",ROUND(VLOOKUP(J123,食材リスト!$A$6:$H$505,4,FALSE)*L123/VLOOKUP(J123,食材リスト!$A$6:$H$505,2,FALSE),1))</f>
        <v/>
      </c>
      <c r="O123" s="30" t="str">
        <f>IF(COUNTA(J123:L123)&lt;&gt;2,"",ROUND(VLOOKUP(J123,食材リスト!$A$6:$H$505,5,FALSE)*L123/VLOOKUP(J123,食材リスト!$A$6:$H$505,2,FALSE),1))</f>
        <v/>
      </c>
      <c r="P123" s="20" t="str">
        <f>IF(COUNTA(J123:L123)&lt;&gt;2,"",ROUND(VLOOKUP(J123,食材リスト!$A$6:$H$505,6,FALSE)*L123/VLOOKUP(J123,食材リスト!$A$6:$H$505,2,FALSE),1))</f>
        <v/>
      </c>
      <c r="Q123" s="25" t="str">
        <f>IF(COUNTA(J123:L123)&lt;&gt;2,"",ROUND(VLOOKUP(J123,食材リスト!$A$6:$H$505,7,FALSE)*L123/VLOOKUP(J123,食材リスト!$A$6:$H$505,2,FALSE),0))</f>
        <v/>
      </c>
      <c r="S123" s="154"/>
      <c r="T123" s="155"/>
      <c r="U123" s="34"/>
      <c r="V123" s="12" t="str">
        <f>IF(S123="","",VLOOKUP(S123,食材リスト!$A$6:$H$505,3,FALSE))</f>
        <v/>
      </c>
      <c r="W123" s="19" t="str">
        <f>IF(COUNTA(S123:U123)&lt;&gt;2,"",ROUND(VLOOKUP(S123,食材リスト!$A$6:$H$505,4,FALSE)*U123/VLOOKUP(S123,食材リスト!$A$6:$H$505,2,FALSE),1))</f>
        <v/>
      </c>
      <c r="X123" s="30" t="str">
        <f>IF(COUNTA(S123:U123)&lt;&gt;2,"",ROUND(VLOOKUP(S123,食材リスト!$A$6:$H$505,5,FALSE)*U123/VLOOKUP(S123,食材リスト!$A$6:$H$505,2,FALSE),1))</f>
        <v/>
      </c>
      <c r="Y123" s="20" t="str">
        <f>IF(COUNTA(S123:U123)&lt;&gt;2,"",ROUND(VLOOKUP(S123,食材リスト!$A$6:$H$505,6,FALSE)*U123/VLOOKUP(S123,食材リスト!$A$6:$H$505,2,FALSE),1))</f>
        <v/>
      </c>
      <c r="Z123" s="25" t="str">
        <f>IF(COUNTA(S123:U123)&lt;&gt;2,"",ROUND(VLOOKUP(S123,食材リスト!$A$6:$H$505,7,FALSE)*U123/VLOOKUP(S123,食材リスト!$A$6:$H$505,2,FALSE),0))</f>
        <v/>
      </c>
    </row>
    <row r="124" spans="1:26" ht="13.5" customHeight="1">
      <c r="A124" s="154"/>
      <c r="B124" s="155"/>
      <c r="C124" s="34"/>
      <c r="D124" s="12" t="str">
        <f>IF(A124="","",VLOOKUP(A124,食材リスト!$A$6:$H$505,3,FALSE))</f>
        <v/>
      </c>
      <c r="E124" s="19" t="str">
        <f>IF(COUNTA(A124:C124)&lt;&gt;2,"",ROUND(VLOOKUP(A124,食材リスト!$A$6:$H$505,4,FALSE)*C124/VLOOKUP(A124,食材リスト!$A$6:$H$505,2,FALSE),1))</f>
        <v/>
      </c>
      <c r="F124" s="30" t="str">
        <f>IF(COUNTA(A124:C124)&lt;&gt;2,"",ROUND(VLOOKUP(A124,食材リスト!$A$6:$H$505,5,FALSE)*C124/VLOOKUP(A124,食材リスト!$A$6:$H$505,2,FALSE),1))</f>
        <v/>
      </c>
      <c r="G124" s="20" t="str">
        <f>IF(COUNTA(A124:C124)&lt;&gt;2,"",ROUND(VLOOKUP(A124,食材リスト!$A$6:$H$505,6,FALSE)*C124/VLOOKUP(A124,食材リスト!$A$6:$H$505,2,FALSE),1))</f>
        <v/>
      </c>
      <c r="H124" s="25" t="str">
        <f>IF(COUNTA(A124:C124)&lt;&gt;2,"",ROUND(VLOOKUP(A124,食材リスト!$A$6:$H$505,7,FALSE)*C124/VLOOKUP(A124,食材リスト!$A$6:$H$505,2,FALSE),0))</f>
        <v/>
      </c>
      <c r="J124" s="154"/>
      <c r="K124" s="155"/>
      <c r="L124" s="34"/>
      <c r="M124" s="12" t="str">
        <f>IF(J124="","",VLOOKUP(J124,食材リスト!$A$6:$H$505,3,FALSE))</f>
        <v/>
      </c>
      <c r="N124" s="19" t="str">
        <f>IF(COUNTA(J124:L124)&lt;&gt;2,"",ROUND(VLOOKUP(J124,食材リスト!$A$6:$H$505,4,FALSE)*L124/VLOOKUP(J124,食材リスト!$A$6:$H$505,2,FALSE),1))</f>
        <v/>
      </c>
      <c r="O124" s="30" t="str">
        <f>IF(COUNTA(J124:L124)&lt;&gt;2,"",ROUND(VLOOKUP(J124,食材リスト!$A$6:$H$505,5,FALSE)*L124/VLOOKUP(J124,食材リスト!$A$6:$H$505,2,FALSE),1))</f>
        <v/>
      </c>
      <c r="P124" s="20" t="str">
        <f>IF(COUNTA(J124:L124)&lt;&gt;2,"",ROUND(VLOOKUP(J124,食材リスト!$A$6:$H$505,6,FALSE)*L124/VLOOKUP(J124,食材リスト!$A$6:$H$505,2,FALSE),1))</f>
        <v/>
      </c>
      <c r="Q124" s="25" t="str">
        <f>IF(COUNTA(J124:L124)&lt;&gt;2,"",ROUND(VLOOKUP(J124,食材リスト!$A$6:$H$505,7,FALSE)*L124/VLOOKUP(J124,食材リスト!$A$6:$H$505,2,FALSE),0))</f>
        <v/>
      </c>
      <c r="S124" s="154"/>
      <c r="T124" s="155"/>
      <c r="U124" s="34"/>
      <c r="V124" s="12" t="str">
        <f>IF(S124="","",VLOOKUP(S124,食材リスト!$A$6:$H$505,3,FALSE))</f>
        <v/>
      </c>
      <c r="W124" s="19" t="str">
        <f>IF(COUNTA(S124:U124)&lt;&gt;2,"",ROUND(VLOOKUP(S124,食材リスト!$A$6:$H$505,4,FALSE)*U124/VLOOKUP(S124,食材リスト!$A$6:$H$505,2,FALSE),1))</f>
        <v/>
      </c>
      <c r="X124" s="30" t="str">
        <f>IF(COUNTA(S124:U124)&lt;&gt;2,"",ROUND(VLOOKUP(S124,食材リスト!$A$6:$H$505,5,FALSE)*U124/VLOOKUP(S124,食材リスト!$A$6:$H$505,2,FALSE),1))</f>
        <v/>
      </c>
      <c r="Y124" s="20" t="str">
        <f>IF(COUNTA(S124:U124)&lt;&gt;2,"",ROUND(VLOOKUP(S124,食材リスト!$A$6:$H$505,6,FALSE)*U124/VLOOKUP(S124,食材リスト!$A$6:$H$505,2,FALSE),1))</f>
        <v/>
      </c>
      <c r="Z124" s="25" t="str">
        <f>IF(COUNTA(S124:U124)&lt;&gt;2,"",ROUND(VLOOKUP(S124,食材リスト!$A$6:$H$505,7,FALSE)*U124/VLOOKUP(S124,食材リスト!$A$6:$H$505,2,FALSE),0))</f>
        <v/>
      </c>
    </row>
    <row r="125" spans="1:26" ht="13.5" customHeight="1">
      <c r="A125" s="154"/>
      <c r="B125" s="155"/>
      <c r="C125" s="34"/>
      <c r="D125" s="12" t="str">
        <f>IF(A125="","",VLOOKUP(A125,食材リスト!$A$6:$H$505,3,FALSE))</f>
        <v/>
      </c>
      <c r="E125" s="19" t="str">
        <f>IF(COUNTA(A125:C125)&lt;&gt;2,"",ROUND(VLOOKUP(A125,食材リスト!$A$6:$H$505,4,FALSE)*C125/VLOOKUP(A125,食材リスト!$A$6:$H$505,2,FALSE),1))</f>
        <v/>
      </c>
      <c r="F125" s="30" t="str">
        <f>IF(COUNTA(A125:C125)&lt;&gt;2,"",ROUND(VLOOKUP(A125,食材リスト!$A$6:$H$505,5,FALSE)*C125/VLOOKUP(A125,食材リスト!$A$6:$H$505,2,FALSE),1))</f>
        <v/>
      </c>
      <c r="G125" s="20" t="str">
        <f>IF(COUNTA(A125:C125)&lt;&gt;2,"",ROUND(VLOOKUP(A125,食材リスト!$A$6:$H$505,6,FALSE)*C125/VLOOKUP(A125,食材リスト!$A$6:$H$505,2,FALSE),1))</f>
        <v/>
      </c>
      <c r="H125" s="25" t="str">
        <f>IF(COUNTA(A125:C125)&lt;&gt;2,"",ROUND(VLOOKUP(A125,食材リスト!$A$6:$H$505,7,FALSE)*C125/VLOOKUP(A125,食材リスト!$A$6:$H$505,2,FALSE),0))</f>
        <v/>
      </c>
      <c r="J125" s="154"/>
      <c r="K125" s="155"/>
      <c r="L125" s="34"/>
      <c r="M125" s="12" t="str">
        <f>IF(J125="","",VLOOKUP(J125,食材リスト!$A$6:$H$505,3,FALSE))</f>
        <v/>
      </c>
      <c r="N125" s="19" t="str">
        <f>IF(COUNTA(J125:L125)&lt;&gt;2,"",ROUND(VLOOKUP(J125,食材リスト!$A$6:$H$505,4,FALSE)*L125/VLOOKUP(J125,食材リスト!$A$6:$H$505,2,FALSE),1))</f>
        <v/>
      </c>
      <c r="O125" s="30" t="str">
        <f>IF(COUNTA(J125:L125)&lt;&gt;2,"",ROUND(VLOOKUP(J125,食材リスト!$A$6:$H$505,5,FALSE)*L125/VLOOKUP(J125,食材リスト!$A$6:$H$505,2,FALSE),1))</f>
        <v/>
      </c>
      <c r="P125" s="20" t="str">
        <f>IF(COUNTA(J125:L125)&lt;&gt;2,"",ROUND(VLOOKUP(J125,食材リスト!$A$6:$H$505,6,FALSE)*L125/VLOOKUP(J125,食材リスト!$A$6:$H$505,2,FALSE),1))</f>
        <v/>
      </c>
      <c r="Q125" s="25" t="str">
        <f>IF(COUNTA(J125:L125)&lt;&gt;2,"",ROUND(VLOOKUP(J125,食材リスト!$A$6:$H$505,7,FALSE)*L125/VLOOKUP(J125,食材リスト!$A$6:$H$505,2,FALSE),0))</f>
        <v/>
      </c>
      <c r="S125" s="154"/>
      <c r="T125" s="155"/>
      <c r="U125" s="34"/>
      <c r="V125" s="12" t="str">
        <f>IF(S125="","",VLOOKUP(S125,食材リスト!$A$6:$H$505,3,FALSE))</f>
        <v/>
      </c>
      <c r="W125" s="19" t="str">
        <f>IF(COUNTA(S125:U125)&lt;&gt;2,"",ROUND(VLOOKUP(S125,食材リスト!$A$6:$H$505,4,FALSE)*U125/VLOOKUP(S125,食材リスト!$A$6:$H$505,2,FALSE),1))</f>
        <v/>
      </c>
      <c r="X125" s="30" t="str">
        <f>IF(COUNTA(S125:U125)&lt;&gt;2,"",ROUND(VLOOKUP(S125,食材リスト!$A$6:$H$505,5,FALSE)*U125/VLOOKUP(S125,食材リスト!$A$6:$H$505,2,FALSE),1))</f>
        <v/>
      </c>
      <c r="Y125" s="20" t="str">
        <f>IF(COUNTA(S125:U125)&lt;&gt;2,"",ROUND(VLOOKUP(S125,食材リスト!$A$6:$H$505,6,FALSE)*U125/VLOOKUP(S125,食材リスト!$A$6:$H$505,2,FALSE),1))</f>
        <v/>
      </c>
      <c r="Z125" s="25" t="str">
        <f>IF(COUNTA(S125:U125)&lt;&gt;2,"",ROUND(VLOOKUP(S125,食材リスト!$A$6:$H$505,7,FALSE)*U125/VLOOKUP(S125,食材リスト!$A$6:$H$505,2,FALSE),0))</f>
        <v/>
      </c>
    </row>
    <row r="126" spans="1:26" ht="13.5" customHeight="1">
      <c r="A126" s="154"/>
      <c r="B126" s="155"/>
      <c r="C126" s="34"/>
      <c r="D126" s="12" t="str">
        <f>IF(A126="","",VLOOKUP(A126,食材リスト!$A$6:$H$505,3,FALSE))</f>
        <v/>
      </c>
      <c r="E126" s="19" t="str">
        <f>IF(COUNTA(A126:C126)&lt;&gt;2,"",ROUND(VLOOKUP(A126,食材リスト!$A$6:$H$505,4,FALSE)*C126/VLOOKUP(A126,食材リスト!$A$6:$H$505,2,FALSE),1))</f>
        <v/>
      </c>
      <c r="F126" s="30" t="str">
        <f>IF(COUNTA(A126:C126)&lt;&gt;2,"",ROUND(VLOOKUP(A126,食材リスト!$A$6:$H$505,5,FALSE)*C126/VLOOKUP(A126,食材リスト!$A$6:$H$505,2,FALSE),1))</f>
        <v/>
      </c>
      <c r="G126" s="20" t="str">
        <f>IF(COUNTA(A126:C126)&lt;&gt;2,"",ROUND(VLOOKUP(A126,食材リスト!$A$6:$H$505,6,FALSE)*C126/VLOOKUP(A126,食材リスト!$A$6:$H$505,2,FALSE),1))</f>
        <v/>
      </c>
      <c r="H126" s="25" t="str">
        <f>IF(COUNTA(A126:C126)&lt;&gt;2,"",ROUND(VLOOKUP(A126,食材リスト!$A$6:$H$505,7,FALSE)*C126/VLOOKUP(A126,食材リスト!$A$6:$H$505,2,FALSE),0))</f>
        <v/>
      </c>
      <c r="J126" s="154"/>
      <c r="K126" s="155"/>
      <c r="L126" s="34"/>
      <c r="M126" s="12" t="str">
        <f>IF(J126="","",VLOOKUP(J126,食材リスト!$A$6:$H$505,3,FALSE))</f>
        <v/>
      </c>
      <c r="N126" s="19" t="str">
        <f>IF(COUNTA(J126:L126)&lt;&gt;2,"",ROUND(VLOOKUP(J126,食材リスト!$A$6:$H$505,4,FALSE)*L126/VLOOKUP(J126,食材リスト!$A$6:$H$505,2,FALSE),1))</f>
        <v/>
      </c>
      <c r="O126" s="30" t="str">
        <f>IF(COUNTA(J126:L126)&lt;&gt;2,"",ROUND(VLOOKUP(J126,食材リスト!$A$6:$H$505,5,FALSE)*L126/VLOOKUP(J126,食材リスト!$A$6:$H$505,2,FALSE),1))</f>
        <v/>
      </c>
      <c r="P126" s="20" t="str">
        <f>IF(COUNTA(J126:L126)&lt;&gt;2,"",ROUND(VLOOKUP(J126,食材リスト!$A$6:$H$505,6,FALSE)*L126/VLOOKUP(J126,食材リスト!$A$6:$H$505,2,FALSE),1))</f>
        <v/>
      </c>
      <c r="Q126" s="25" t="str">
        <f>IF(COUNTA(J126:L126)&lt;&gt;2,"",ROUND(VLOOKUP(J126,食材リスト!$A$6:$H$505,7,FALSE)*L126/VLOOKUP(J126,食材リスト!$A$6:$H$505,2,FALSE),0))</f>
        <v/>
      </c>
      <c r="S126" s="154"/>
      <c r="T126" s="155"/>
      <c r="U126" s="34"/>
      <c r="V126" s="12" t="str">
        <f>IF(S126="","",VLOOKUP(S126,食材リスト!$A$6:$H$505,3,FALSE))</f>
        <v/>
      </c>
      <c r="W126" s="19" t="str">
        <f>IF(COUNTA(S126:U126)&lt;&gt;2,"",ROUND(VLOOKUP(S126,食材リスト!$A$6:$H$505,4,FALSE)*U126/VLOOKUP(S126,食材リスト!$A$6:$H$505,2,FALSE),1))</f>
        <v/>
      </c>
      <c r="X126" s="30" t="str">
        <f>IF(COUNTA(S126:U126)&lt;&gt;2,"",ROUND(VLOOKUP(S126,食材リスト!$A$6:$H$505,5,FALSE)*U126/VLOOKUP(S126,食材リスト!$A$6:$H$505,2,FALSE),1))</f>
        <v/>
      </c>
      <c r="Y126" s="20" t="str">
        <f>IF(COUNTA(S126:U126)&lt;&gt;2,"",ROUND(VLOOKUP(S126,食材リスト!$A$6:$H$505,6,FALSE)*U126/VLOOKUP(S126,食材リスト!$A$6:$H$505,2,FALSE),1))</f>
        <v/>
      </c>
      <c r="Z126" s="25" t="str">
        <f>IF(COUNTA(S126:U126)&lt;&gt;2,"",ROUND(VLOOKUP(S126,食材リスト!$A$6:$H$505,7,FALSE)*U126/VLOOKUP(S126,食材リスト!$A$6:$H$505,2,FALSE),0))</f>
        <v/>
      </c>
    </row>
    <row r="127" spans="1:26" ht="13.5" customHeight="1">
      <c r="A127" s="154"/>
      <c r="B127" s="155"/>
      <c r="C127" s="34"/>
      <c r="D127" s="12" t="str">
        <f>IF(A127="","",VLOOKUP(A127,食材リスト!$A$6:$H$505,3,FALSE))</f>
        <v/>
      </c>
      <c r="E127" s="19" t="str">
        <f>IF(COUNTA(A127:C127)&lt;&gt;2,"",ROUND(VLOOKUP(A127,食材リスト!$A$6:$H$505,4,FALSE)*C127/VLOOKUP(A127,食材リスト!$A$6:$H$505,2,FALSE),1))</f>
        <v/>
      </c>
      <c r="F127" s="30" t="str">
        <f>IF(COUNTA(A127:C127)&lt;&gt;2,"",ROUND(VLOOKUP(A127,食材リスト!$A$6:$H$505,5,FALSE)*C127/VLOOKUP(A127,食材リスト!$A$6:$H$505,2,FALSE),1))</f>
        <v/>
      </c>
      <c r="G127" s="20" t="str">
        <f>IF(COUNTA(A127:C127)&lt;&gt;2,"",ROUND(VLOOKUP(A127,食材リスト!$A$6:$H$505,6,FALSE)*C127/VLOOKUP(A127,食材リスト!$A$6:$H$505,2,FALSE),1))</f>
        <v/>
      </c>
      <c r="H127" s="25" t="str">
        <f>IF(COUNTA(A127:C127)&lt;&gt;2,"",ROUND(VLOOKUP(A127,食材リスト!$A$6:$H$505,7,FALSE)*C127/VLOOKUP(A127,食材リスト!$A$6:$H$505,2,FALSE),0))</f>
        <v/>
      </c>
      <c r="J127" s="154"/>
      <c r="K127" s="155"/>
      <c r="L127" s="34"/>
      <c r="M127" s="12" t="str">
        <f>IF(J127="","",VLOOKUP(J127,食材リスト!$A$6:$H$505,3,FALSE))</f>
        <v/>
      </c>
      <c r="N127" s="19" t="str">
        <f>IF(COUNTA(J127:L127)&lt;&gt;2,"",ROUND(VLOOKUP(J127,食材リスト!$A$6:$H$505,4,FALSE)*L127/VLOOKUP(J127,食材リスト!$A$6:$H$505,2,FALSE),1))</f>
        <v/>
      </c>
      <c r="O127" s="30" t="str">
        <f>IF(COUNTA(J127:L127)&lt;&gt;2,"",ROUND(VLOOKUP(J127,食材リスト!$A$6:$H$505,5,FALSE)*L127/VLOOKUP(J127,食材リスト!$A$6:$H$505,2,FALSE),1))</f>
        <v/>
      </c>
      <c r="P127" s="20" t="str">
        <f>IF(COUNTA(J127:L127)&lt;&gt;2,"",ROUND(VLOOKUP(J127,食材リスト!$A$6:$H$505,6,FALSE)*L127/VLOOKUP(J127,食材リスト!$A$6:$H$505,2,FALSE),1))</f>
        <v/>
      </c>
      <c r="Q127" s="25" t="str">
        <f>IF(COUNTA(J127:L127)&lt;&gt;2,"",ROUND(VLOOKUP(J127,食材リスト!$A$6:$H$505,7,FALSE)*L127/VLOOKUP(J127,食材リスト!$A$6:$H$505,2,FALSE),0))</f>
        <v/>
      </c>
      <c r="S127" s="154"/>
      <c r="T127" s="155"/>
      <c r="U127" s="34"/>
      <c r="V127" s="12" t="str">
        <f>IF(S127="","",VLOOKUP(S127,食材リスト!$A$6:$H$505,3,FALSE))</f>
        <v/>
      </c>
      <c r="W127" s="19" t="str">
        <f>IF(COUNTA(S127:U127)&lt;&gt;2,"",ROUND(VLOOKUP(S127,食材リスト!$A$6:$H$505,4,FALSE)*U127/VLOOKUP(S127,食材リスト!$A$6:$H$505,2,FALSE),1))</f>
        <v/>
      </c>
      <c r="X127" s="30" t="str">
        <f>IF(COUNTA(S127:U127)&lt;&gt;2,"",ROUND(VLOOKUP(S127,食材リスト!$A$6:$H$505,5,FALSE)*U127/VLOOKUP(S127,食材リスト!$A$6:$H$505,2,FALSE),1))</f>
        <v/>
      </c>
      <c r="Y127" s="20" t="str">
        <f>IF(COUNTA(S127:U127)&lt;&gt;2,"",ROUND(VLOOKUP(S127,食材リスト!$A$6:$H$505,6,FALSE)*U127/VLOOKUP(S127,食材リスト!$A$6:$H$505,2,FALSE),1))</f>
        <v/>
      </c>
      <c r="Z127" s="25" t="str">
        <f>IF(COUNTA(S127:U127)&lt;&gt;2,"",ROUND(VLOOKUP(S127,食材リスト!$A$6:$H$505,7,FALSE)*U127/VLOOKUP(S127,食材リスト!$A$6:$H$505,2,FALSE),0))</f>
        <v/>
      </c>
    </row>
    <row r="128" spans="1:26" ht="13.5" customHeight="1">
      <c r="A128" s="154"/>
      <c r="B128" s="155"/>
      <c r="C128" s="34"/>
      <c r="D128" s="12" t="str">
        <f>IF(A128="","",VLOOKUP(A128,食材リスト!$A$6:$H$505,3,FALSE))</f>
        <v/>
      </c>
      <c r="E128" s="19" t="str">
        <f>IF(COUNTA(A128:C128)&lt;&gt;2,"",ROUND(VLOOKUP(A128,食材リスト!$A$6:$H$505,4,FALSE)*C128/VLOOKUP(A128,食材リスト!$A$6:$H$505,2,FALSE),1))</f>
        <v/>
      </c>
      <c r="F128" s="30" t="str">
        <f>IF(COUNTA(A128:C128)&lt;&gt;2,"",ROUND(VLOOKUP(A128,食材リスト!$A$6:$H$505,5,FALSE)*C128/VLOOKUP(A128,食材リスト!$A$6:$H$505,2,FALSE),1))</f>
        <v/>
      </c>
      <c r="G128" s="20" t="str">
        <f>IF(COUNTA(A128:C128)&lt;&gt;2,"",ROUND(VLOOKUP(A128,食材リスト!$A$6:$H$505,6,FALSE)*C128/VLOOKUP(A128,食材リスト!$A$6:$H$505,2,FALSE),1))</f>
        <v/>
      </c>
      <c r="H128" s="25" t="str">
        <f>IF(COUNTA(A128:C128)&lt;&gt;2,"",ROUND(VLOOKUP(A128,食材リスト!$A$6:$H$505,7,FALSE)*C128/VLOOKUP(A128,食材リスト!$A$6:$H$505,2,FALSE),0))</f>
        <v/>
      </c>
      <c r="J128" s="154"/>
      <c r="K128" s="155"/>
      <c r="L128" s="34"/>
      <c r="M128" s="12" t="str">
        <f>IF(J128="","",VLOOKUP(J128,食材リスト!$A$6:$H$505,3,FALSE))</f>
        <v/>
      </c>
      <c r="N128" s="19" t="str">
        <f>IF(COUNTA(J128:L128)&lt;&gt;2,"",ROUND(VLOOKUP(J128,食材リスト!$A$6:$H$505,4,FALSE)*L128/VLOOKUP(J128,食材リスト!$A$6:$H$505,2,FALSE),1))</f>
        <v/>
      </c>
      <c r="O128" s="30" t="str">
        <f>IF(COUNTA(J128:L128)&lt;&gt;2,"",ROUND(VLOOKUP(J128,食材リスト!$A$6:$H$505,5,FALSE)*L128/VLOOKUP(J128,食材リスト!$A$6:$H$505,2,FALSE),1))</f>
        <v/>
      </c>
      <c r="P128" s="20" t="str">
        <f>IF(COUNTA(J128:L128)&lt;&gt;2,"",ROUND(VLOOKUP(J128,食材リスト!$A$6:$H$505,6,FALSE)*L128/VLOOKUP(J128,食材リスト!$A$6:$H$505,2,FALSE),1))</f>
        <v/>
      </c>
      <c r="Q128" s="25" t="str">
        <f>IF(COUNTA(J128:L128)&lt;&gt;2,"",ROUND(VLOOKUP(J128,食材リスト!$A$6:$H$505,7,FALSE)*L128/VLOOKUP(J128,食材リスト!$A$6:$H$505,2,FALSE),0))</f>
        <v/>
      </c>
      <c r="S128" s="154"/>
      <c r="T128" s="155"/>
      <c r="U128" s="34"/>
      <c r="V128" s="12" t="str">
        <f>IF(S128="","",VLOOKUP(S128,食材リスト!$A$6:$H$505,3,FALSE))</f>
        <v/>
      </c>
      <c r="W128" s="19" t="str">
        <f>IF(COUNTA(S128:U128)&lt;&gt;2,"",ROUND(VLOOKUP(S128,食材リスト!$A$6:$H$505,4,FALSE)*U128/VLOOKUP(S128,食材リスト!$A$6:$H$505,2,FALSE),1))</f>
        <v/>
      </c>
      <c r="X128" s="30" t="str">
        <f>IF(COUNTA(S128:U128)&lt;&gt;2,"",ROUND(VLOOKUP(S128,食材リスト!$A$6:$H$505,5,FALSE)*U128/VLOOKUP(S128,食材リスト!$A$6:$H$505,2,FALSE),1))</f>
        <v/>
      </c>
      <c r="Y128" s="20" t="str">
        <f>IF(COUNTA(S128:U128)&lt;&gt;2,"",ROUND(VLOOKUP(S128,食材リスト!$A$6:$H$505,6,FALSE)*U128/VLOOKUP(S128,食材リスト!$A$6:$H$505,2,FALSE),1))</f>
        <v/>
      </c>
      <c r="Z128" s="25" t="str">
        <f>IF(COUNTA(S128:U128)&lt;&gt;2,"",ROUND(VLOOKUP(S128,食材リスト!$A$6:$H$505,7,FALSE)*U128/VLOOKUP(S128,食材リスト!$A$6:$H$505,2,FALSE),0))</f>
        <v/>
      </c>
    </row>
    <row r="129" spans="1:26" ht="13.5" customHeight="1">
      <c r="A129" s="154"/>
      <c r="B129" s="155"/>
      <c r="C129" s="34"/>
      <c r="D129" s="12" t="str">
        <f>IF(A129="","",VLOOKUP(A129,食材リスト!$A$6:$H$505,3,FALSE))</f>
        <v/>
      </c>
      <c r="E129" s="19" t="str">
        <f>IF(COUNTA(A129:C129)&lt;&gt;2,"",ROUND(VLOOKUP(A129,食材リスト!$A$6:$H$505,4,FALSE)*C129/VLOOKUP(A129,食材リスト!$A$6:$H$505,2,FALSE),1))</f>
        <v/>
      </c>
      <c r="F129" s="30" t="str">
        <f>IF(COUNTA(A129:C129)&lt;&gt;2,"",ROUND(VLOOKUP(A129,食材リスト!$A$6:$H$505,5,FALSE)*C129/VLOOKUP(A129,食材リスト!$A$6:$H$505,2,FALSE),1))</f>
        <v/>
      </c>
      <c r="G129" s="20" t="str">
        <f>IF(COUNTA(A129:C129)&lt;&gt;2,"",ROUND(VLOOKUP(A129,食材リスト!$A$6:$H$505,6,FALSE)*C129/VLOOKUP(A129,食材リスト!$A$6:$H$505,2,FALSE),1))</f>
        <v/>
      </c>
      <c r="H129" s="25" t="str">
        <f>IF(COUNTA(A129:C129)&lt;&gt;2,"",ROUND(VLOOKUP(A129,食材リスト!$A$6:$H$505,7,FALSE)*C129/VLOOKUP(A129,食材リスト!$A$6:$H$505,2,FALSE),0))</f>
        <v/>
      </c>
      <c r="J129" s="154"/>
      <c r="K129" s="155"/>
      <c r="L129" s="34"/>
      <c r="M129" s="12" t="str">
        <f>IF(J129="","",VLOOKUP(J129,食材リスト!$A$6:$H$505,3,FALSE))</f>
        <v/>
      </c>
      <c r="N129" s="19" t="str">
        <f>IF(COUNTA(J129:L129)&lt;&gt;2,"",ROUND(VLOOKUP(J129,食材リスト!$A$6:$H$505,4,FALSE)*L129/VLOOKUP(J129,食材リスト!$A$6:$H$505,2,FALSE),1))</f>
        <v/>
      </c>
      <c r="O129" s="30" t="str">
        <f>IF(COUNTA(J129:L129)&lt;&gt;2,"",ROUND(VLOOKUP(J129,食材リスト!$A$6:$H$505,5,FALSE)*L129/VLOOKUP(J129,食材リスト!$A$6:$H$505,2,FALSE),1))</f>
        <v/>
      </c>
      <c r="P129" s="20" t="str">
        <f>IF(COUNTA(J129:L129)&lt;&gt;2,"",ROUND(VLOOKUP(J129,食材リスト!$A$6:$H$505,6,FALSE)*L129/VLOOKUP(J129,食材リスト!$A$6:$H$505,2,FALSE),1))</f>
        <v/>
      </c>
      <c r="Q129" s="25" t="str">
        <f>IF(COUNTA(J129:L129)&lt;&gt;2,"",ROUND(VLOOKUP(J129,食材リスト!$A$6:$H$505,7,FALSE)*L129/VLOOKUP(J129,食材リスト!$A$6:$H$505,2,FALSE),0))</f>
        <v/>
      </c>
      <c r="S129" s="154"/>
      <c r="T129" s="155"/>
      <c r="U129" s="34"/>
      <c r="V129" s="12" t="str">
        <f>IF(S129="","",VLOOKUP(S129,食材リスト!$A$6:$H$505,3,FALSE))</f>
        <v/>
      </c>
      <c r="W129" s="19" t="str">
        <f>IF(COUNTA(S129:U129)&lt;&gt;2,"",ROUND(VLOOKUP(S129,食材リスト!$A$6:$H$505,4,FALSE)*U129/VLOOKUP(S129,食材リスト!$A$6:$H$505,2,FALSE),1))</f>
        <v/>
      </c>
      <c r="X129" s="30" t="str">
        <f>IF(COUNTA(S129:U129)&lt;&gt;2,"",ROUND(VLOOKUP(S129,食材リスト!$A$6:$H$505,5,FALSE)*U129/VLOOKUP(S129,食材リスト!$A$6:$H$505,2,FALSE),1))</f>
        <v/>
      </c>
      <c r="Y129" s="20" t="str">
        <f>IF(COUNTA(S129:U129)&lt;&gt;2,"",ROUND(VLOOKUP(S129,食材リスト!$A$6:$H$505,6,FALSE)*U129/VLOOKUP(S129,食材リスト!$A$6:$H$505,2,FALSE),1))</f>
        <v/>
      </c>
      <c r="Z129" s="25" t="str">
        <f>IF(COUNTA(S129:U129)&lt;&gt;2,"",ROUND(VLOOKUP(S129,食材リスト!$A$6:$H$505,7,FALSE)*U129/VLOOKUP(S129,食材リスト!$A$6:$H$505,2,FALSE),0))</f>
        <v/>
      </c>
    </row>
    <row r="130" spans="1:26" ht="13.5" customHeight="1">
      <c r="A130" s="154"/>
      <c r="B130" s="155"/>
      <c r="C130" s="34"/>
      <c r="D130" s="12" t="str">
        <f>IF(A130="","",VLOOKUP(A130,食材リスト!$A$6:$H$505,3,FALSE))</f>
        <v/>
      </c>
      <c r="E130" s="19" t="str">
        <f>IF(COUNTA(A130:C130)&lt;&gt;2,"",ROUND(VLOOKUP(A130,食材リスト!$A$6:$H$505,4,FALSE)*C130/VLOOKUP(A130,食材リスト!$A$6:$H$505,2,FALSE),1))</f>
        <v/>
      </c>
      <c r="F130" s="30" t="str">
        <f>IF(COUNTA(A130:C130)&lt;&gt;2,"",ROUND(VLOOKUP(A130,食材リスト!$A$6:$H$505,5,FALSE)*C130/VLOOKUP(A130,食材リスト!$A$6:$H$505,2,FALSE),1))</f>
        <v/>
      </c>
      <c r="G130" s="20" t="str">
        <f>IF(COUNTA(A130:C130)&lt;&gt;2,"",ROUND(VLOOKUP(A130,食材リスト!$A$6:$H$505,6,FALSE)*C130/VLOOKUP(A130,食材リスト!$A$6:$H$505,2,FALSE),1))</f>
        <v/>
      </c>
      <c r="H130" s="25" t="str">
        <f>IF(COUNTA(A130:C130)&lt;&gt;2,"",ROUND(VLOOKUP(A130,食材リスト!$A$6:$H$505,7,FALSE)*C130/VLOOKUP(A130,食材リスト!$A$6:$H$505,2,FALSE),0))</f>
        <v/>
      </c>
      <c r="J130" s="154"/>
      <c r="K130" s="155"/>
      <c r="L130" s="34"/>
      <c r="M130" s="12" t="str">
        <f>IF(J130="","",VLOOKUP(J130,食材リスト!$A$6:$H$505,3,FALSE))</f>
        <v/>
      </c>
      <c r="N130" s="19" t="str">
        <f>IF(COUNTA(J130:L130)&lt;&gt;2,"",ROUND(VLOOKUP(J130,食材リスト!$A$6:$H$505,4,FALSE)*L130/VLOOKUP(J130,食材リスト!$A$6:$H$505,2,FALSE),1))</f>
        <v/>
      </c>
      <c r="O130" s="30" t="str">
        <f>IF(COUNTA(J130:L130)&lt;&gt;2,"",ROUND(VLOOKUP(J130,食材リスト!$A$6:$H$505,5,FALSE)*L130/VLOOKUP(J130,食材リスト!$A$6:$H$505,2,FALSE),1))</f>
        <v/>
      </c>
      <c r="P130" s="20" t="str">
        <f>IF(COUNTA(J130:L130)&lt;&gt;2,"",ROUND(VLOOKUP(J130,食材リスト!$A$6:$H$505,6,FALSE)*L130/VLOOKUP(J130,食材リスト!$A$6:$H$505,2,FALSE),1))</f>
        <v/>
      </c>
      <c r="Q130" s="25" t="str">
        <f>IF(COUNTA(J130:L130)&lt;&gt;2,"",ROUND(VLOOKUP(J130,食材リスト!$A$6:$H$505,7,FALSE)*L130/VLOOKUP(J130,食材リスト!$A$6:$H$505,2,FALSE),0))</f>
        <v/>
      </c>
      <c r="S130" s="154"/>
      <c r="T130" s="155"/>
      <c r="U130" s="34"/>
      <c r="V130" s="12" t="str">
        <f>IF(S130="","",VLOOKUP(S130,食材リスト!$A$6:$H$505,3,FALSE))</f>
        <v/>
      </c>
      <c r="W130" s="19" t="str">
        <f>IF(COUNTA(S130:U130)&lt;&gt;2,"",ROUND(VLOOKUP(S130,食材リスト!$A$6:$H$505,4,FALSE)*U130/VLOOKUP(S130,食材リスト!$A$6:$H$505,2,FALSE),1))</f>
        <v/>
      </c>
      <c r="X130" s="30" t="str">
        <f>IF(COUNTA(S130:U130)&lt;&gt;2,"",ROUND(VLOOKUP(S130,食材リスト!$A$6:$H$505,5,FALSE)*U130/VLOOKUP(S130,食材リスト!$A$6:$H$505,2,FALSE),1))</f>
        <v/>
      </c>
      <c r="Y130" s="20" t="str">
        <f>IF(COUNTA(S130:U130)&lt;&gt;2,"",ROUND(VLOOKUP(S130,食材リスト!$A$6:$H$505,6,FALSE)*U130/VLOOKUP(S130,食材リスト!$A$6:$H$505,2,FALSE),1))</f>
        <v/>
      </c>
      <c r="Z130" s="25" t="str">
        <f>IF(COUNTA(S130:U130)&lt;&gt;2,"",ROUND(VLOOKUP(S130,食材リスト!$A$6:$H$505,7,FALSE)*U130/VLOOKUP(S130,食材リスト!$A$6:$H$505,2,FALSE),0))</f>
        <v/>
      </c>
    </row>
    <row r="131" spans="1:26" ht="13.5" customHeight="1">
      <c r="A131" s="152"/>
      <c r="B131" s="153"/>
      <c r="C131" s="43"/>
      <c r="D131" s="13" t="str">
        <f>IF(A131="","",VLOOKUP(A131,食材リスト!$A$6:$H$505,3,FALSE))</f>
        <v/>
      </c>
      <c r="E131" s="21" t="str">
        <f>IF(COUNTA(A131:C131)&lt;&gt;2,"",ROUND(VLOOKUP(A131,食材リスト!$A$6:$H$505,4,FALSE)*C131/VLOOKUP(A131,食材リスト!$A$6:$H$505,2,FALSE),1))</f>
        <v/>
      </c>
      <c r="F131" s="31" t="str">
        <f>IF(COUNTA(A131:C131)&lt;&gt;2,"",ROUND(VLOOKUP(A131,食材リスト!$A$6:$H$505,5,FALSE)*C131/VLOOKUP(A131,食材リスト!$A$6:$H$505,2,FALSE),1))</f>
        <v/>
      </c>
      <c r="G131" s="22" t="str">
        <f>IF(COUNTA(A131:C131)&lt;&gt;2,"",ROUND(VLOOKUP(A131,食材リスト!$A$6:$H$505,6,FALSE)*C131/VLOOKUP(A131,食材リスト!$A$6:$H$505,2,FALSE),1))</f>
        <v/>
      </c>
      <c r="H131" s="26" t="str">
        <f>IF(COUNTA(A131:C131)&lt;&gt;2,"",ROUND(VLOOKUP(A131,食材リスト!$A$6:$H$505,7,FALSE)*C131/VLOOKUP(A131,食材リスト!$A$6:$H$505,2,FALSE),0))</f>
        <v/>
      </c>
      <c r="J131" s="152"/>
      <c r="K131" s="153"/>
      <c r="L131" s="43"/>
      <c r="M131" s="13" t="str">
        <f>IF(J131="","",VLOOKUP(J131,食材リスト!$A$6:$H$505,3,FALSE))</f>
        <v/>
      </c>
      <c r="N131" s="21" t="str">
        <f>IF(COUNTA(J131:L131)&lt;&gt;2,"",ROUND(VLOOKUP(J131,食材リスト!$A$6:$H$505,4,FALSE)*L131/VLOOKUP(J131,食材リスト!$A$6:$H$505,2,FALSE),1))</f>
        <v/>
      </c>
      <c r="O131" s="31" t="str">
        <f>IF(COUNTA(J131:L131)&lt;&gt;2,"",ROUND(VLOOKUP(J131,食材リスト!$A$6:$H$505,5,FALSE)*L131/VLOOKUP(J131,食材リスト!$A$6:$H$505,2,FALSE),1))</f>
        <v/>
      </c>
      <c r="P131" s="22" t="str">
        <f>IF(COUNTA(J131:L131)&lt;&gt;2,"",ROUND(VLOOKUP(J131,食材リスト!$A$6:$H$505,6,FALSE)*L131/VLOOKUP(J131,食材リスト!$A$6:$H$505,2,FALSE),1))</f>
        <v/>
      </c>
      <c r="Q131" s="26" t="str">
        <f>IF(COUNTA(J131:L131)&lt;&gt;2,"",ROUND(VLOOKUP(J131,食材リスト!$A$6:$H$505,7,FALSE)*L131/VLOOKUP(J131,食材リスト!$A$6:$H$505,2,FALSE),0))</f>
        <v/>
      </c>
      <c r="S131" s="152"/>
      <c r="T131" s="153"/>
      <c r="U131" s="43"/>
      <c r="V131" s="13" t="str">
        <f>IF(S131="","",VLOOKUP(S131,食材リスト!$A$6:$H$505,3,FALSE))</f>
        <v/>
      </c>
      <c r="W131" s="21" t="str">
        <f>IF(COUNTA(S131:U131)&lt;&gt;2,"",ROUND(VLOOKUP(S131,食材リスト!$A$6:$H$505,4,FALSE)*U131/VLOOKUP(S131,食材リスト!$A$6:$H$505,2,FALSE),1))</f>
        <v/>
      </c>
      <c r="X131" s="31" t="str">
        <f>IF(COUNTA(S131:U131)&lt;&gt;2,"",ROUND(VLOOKUP(S131,食材リスト!$A$6:$H$505,5,FALSE)*U131/VLOOKUP(S131,食材リスト!$A$6:$H$505,2,FALSE),1))</f>
        <v/>
      </c>
      <c r="Y131" s="22" t="str">
        <f>IF(COUNTA(S131:U131)&lt;&gt;2,"",ROUND(VLOOKUP(S131,食材リスト!$A$6:$H$505,6,FALSE)*U131/VLOOKUP(S131,食材リスト!$A$6:$H$505,2,FALSE),1))</f>
        <v/>
      </c>
      <c r="Z131" s="26" t="str">
        <f>IF(COUNTA(S131:U131)&lt;&gt;2,"",ROUND(VLOOKUP(S131,食材リスト!$A$6:$H$505,7,FALSE)*U131/VLOOKUP(S131,食材リスト!$A$6:$H$505,2,FALSE),0))</f>
        <v/>
      </c>
    </row>
    <row r="132" spans="1:26" ht="13.5" customHeight="1">
      <c r="E132"/>
      <c r="F132"/>
    </row>
    <row r="133" spans="1:26" s="122" customFormat="1" ht="13.5" customHeight="1"/>
    <row r="135" spans="1:26" ht="13.5" customHeight="1">
      <c r="A135" s="216" t="s">
        <v>94</v>
      </c>
      <c r="B135" s="216"/>
      <c r="C135" s="216"/>
      <c r="D135" s="216"/>
      <c r="E135" s="216"/>
      <c r="F135" s="216"/>
      <c r="G135" s="216"/>
      <c r="N135" s="61"/>
    </row>
    <row r="136" spans="1:26" ht="13.5" customHeight="1">
      <c r="A136" s="217"/>
      <c r="B136" s="217"/>
      <c r="C136" s="217"/>
      <c r="D136" s="217"/>
      <c r="E136" s="217"/>
      <c r="F136" s="217"/>
      <c r="G136" s="217"/>
    </row>
    <row r="137" spans="1:26" ht="13.5" customHeight="1">
      <c r="A137" s="181" t="str">
        <f>IF(C137=0,"たんぱく質(P)",ROUND(C137/SUM($C$21,$G$21,$K$21)*100,0))</f>
        <v>たんぱく質(P)</v>
      </c>
      <c r="B137" s="182"/>
      <c r="C137" s="171">
        <f>SUM(E145:E164,N145:N164,W145:W164)</f>
        <v>0</v>
      </c>
      <c r="D137" s="172"/>
      <c r="E137" s="185" t="str">
        <f>IF(G137=0,"脂質(F)",ROUND(G137/SUM($C$21,$G$21,$K$21)*100,0))</f>
        <v>脂質(F)</v>
      </c>
      <c r="F137" s="186"/>
      <c r="G137" s="171">
        <f>SUM(F145:F164,O145:O164,X145:X164)</f>
        <v>0</v>
      </c>
      <c r="H137" s="172"/>
      <c r="I137" s="189" t="str">
        <f>IF(K137=0,"糖質(C)",ROUND(K137/SUM($C$21,$G$21,$K$21)*100,0))</f>
        <v>糖質(C)</v>
      </c>
      <c r="J137" s="190"/>
      <c r="K137" s="171">
        <f>SUM(G145:G164,P145:P164,Y145:Y164)</f>
        <v>0</v>
      </c>
      <c r="L137" s="172"/>
      <c r="N137" s="163" t="s">
        <v>43</v>
      </c>
      <c r="O137" s="164"/>
      <c r="P137" s="167">
        <f>SUM(H143+Q143+Z143)</f>
        <v>0</v>
      </c>
      <c r="Q137" s="168"/>
    </row>
    <row r="138" spans="1:26" ht="13.5" customHeight="1">
      <c r="A138" s="183"/>
      <c r="B138" s="184"/>
      <c r="C138" s="173"/>
      <c r="D138" s="174"/>
      <c r="E138" s="187"/>
      <c r="F138" s="188"/>
      <c r="G138" s="173"/>
      <c r="H138" s="174"/>
      <c r="I138" s="191"/>
      <c r="J138" s="192"/>
      <c r="K138" s="173"/>
      <c r="L138" s="174"/>
      <c r="N138" s="165"/>
      <c r="O138" s="166"/>
      <c r="P138" s="169"/>
      <c r="Q138" s="170"/>
    </row>
    <row r="139" spans="1:26" ht="13.5" customHeight="1">
      <c r="A139" s="14"/>
      <c r="B139" s="14"/>
      <c r="C139" s="117"/>
      <c r="D139" s="53"/>
      <c r="E139" s="118"/>
      <c r="F139" s="118"/>
      <c r="G139" s="118"/>
      <c r="H139" s="118"/>
      <c r="I139" s="118"/>
      <c r="J139" s="118"/>
      <c r="K139" s="119"/>
      <c r="L139" s="118"/>
      <c r="M139" s="14"/>
      <c r="N139" s="14"/>
      <c r="O139" s="14"/>
      <c r="P139" s="14"/>
      <c r="Q139" s="14"/>
      <c r="R139" s="14"/>
      <c r="S139" s="14"/>
      <c r="T139" s="14"/>
      <c r="U139" s="14"/>
      <c r="V139" s="14"/>
      <c r="W139" s="14"/>
      <c r="X139" s="14"/>
      <c r="Y139" s="14"/>
      <c r="Z139" s="14"/>
    </row>
    <row r="140" spans="1:26" ht="13.5" customHeight="1">
      <c r="A140" s="63" t="s">
        <v>91</v>
      </c>
      <c r="B140" s="14"/>
      <c r="C140" s="115"/>
      <c r="D140" s="115"/>
      <c r="E140" s="115"/>
      <c r="F140" s="115"/>
      <c r="G140" s="14"/>
      <c r="H140" s="14"/>
      <c r="I140" s="14"/>
      <c r="J140" s="14"/>
      <c r="K140" s="14"/>
      <c r="L140" s="14"/>
      <c r="M140" s="14"/>
      <c r="N140" s="14"/>
      <c r="O140" s="14"/>
      <c r="P140" s="14"/>
      <c r="Q140" s="14"/>
      <c r="R140" s="14"/>
      <c r="S140" s="7" t="s">
        <v>34</v>
      </c>
      <c r="T140" s="14"/>
      <c r="U140" s="14"/>
      <c r="V140" s="14"/>
      <c r="W140" s="14"/>
      <c r="X140" s="14"/>
      <c r="Y140" s="14"/>
      <c r="Z140" s="14"/>
    </row>
    <row r="141" spans="1:26" ht="13.5" customHeight="1">
      <c r="N141" s="5"/>
      <c r="O141" s="5"/>
      <c r="S141" s="8" t="s">
        <v>26</v>
      </c>
    </row>
    <row r="142" spans="1:26" ht="13.5" customHeight="1">
      <c r="A142" s="158" t="s">
        <v>20</v>
      </c>
      <c r="E142" s="143" t="s">
        <v>42</v>
      </c>
      <c r="F142" s="144"/>
      <c r="G142" s="144"/>
      <c r="H142" s="145"/>
      <c r="J142" s="158" t="s">
        <v>32</v>
      </c>
      <c r="N142" s="143" t="s">
        <v>42</v>
      </c>
      <c r="O142" s="144"/>
      <c r="P142" s="144"/>
      <c r="Q142" s="145"/>
      <c r="S142" s="158" t="s">
        <v>33</v>
      </c>
      <c r="W142" s="143" t="s">
        <v>42</v>
      </c>
      <c r="X142" s="144"/>
      <c r="Y142" s="144"/>
      <c r="Z142" s="145"/>
    </row>
    <row r="143" spans="1:26" ht="13.5" customHeight="1">
      <c r="A143" s="162"/>
      <c r="E143" s="81" t="str">
        <f>IF(SUM(E145:G164)=0,"",ROUND(SUM(E145:E164),0)&amp;"g "&amp;"("&amp;ROUND(SUM(E145:E164)*100/(SUM(E145:E164)+SUM(F145:F164)+SUM(G145:G164)),0)&amp;"%)")</f>
        <v/>
      </c>
      <c r="F143" s="80" t="str">
        <f>IF(SUM(E145:G164)=0,"",ROUND(SUM(F145:F164),0)&amp;"g "&amp;"("&amp;ROUND(SUM(F145:F164)*100/(SUM(E145:E164)+SUM(F145:F164)+SUM(G145:G164)),0)&amp;"%)")</f>
        <v/>
      </c>
      <c r="G143" s="78" t="str">
        <f>IF(SUM(E145:G164)=0,"",ROUND(SUM(G145:G164),0)&amp;"g "&amp;"("&amp;ROUND(SUM(G145:G164)*100/(SUM(E145:E164)+SUM(F145:F164)+SUM(G145:G164)),0)&amp;"%)")</f>
        <v/>
      </c>
      <c r="H143" s="79">
        <f>SUM(H145:H164)</f>
        <v>0</v>
      </c>
      <c r="J143" s="162"/>
      <c r="N143" s="81" t="str">
        <f>IF(SUM(N145:P164)=0,"",ROUND(SUM(N145:N164),0)&amp;"g "&amp;"("&amp;ROUND(SUM(N145:N164)*100/(SUM(N145:N164)+SUM(O145:O164)+SUM(P145:P164)),0)&amp;"%)")</f>
        <v/>
      </c>
      <c r="O143" s="80" t="str">
        <f>IF(SUM(N145:P164)=0,"",ROUND(SUM(O145:O164),0)&amp;"g "&amp;"("&amp;ROUND(SUM(O145:O164)*100/(SUM(N145:N164)+SUM(O145:O164)+SUM(P145:P164)),0)&amp;"%)")</f>
        <v/>
      </c>
      <c r="P143" s="78" t="str">
        <f>IF(SUM(N145:P164)=0,"",ROUND(SUM(P145:P164),0)&amp;"g "&amp;"("&amp;ROUND(SUM(P145:P164)*100/(SUM(N145:N164)+SUM(O145:O164)+SUM(P145:P164)),0)&amp;"%)")</f>
        <v/>
      </c>
      <c r="Q143" s="79">
        <f>SUM(Q145:Q164)</f>
        <v>0</v>
      </c>
      <c r="S143" s="162"/>
      <c r="W143" s="81" t="str">
        <f>IF(SUM(W145:Y164)=0,"",ROUND(SUM(W145:W164),0)&amp;"g "&amp;"("&amp;ROUND(SUM(W145:W164)*100/(SUM(W145:W164)+SUM(X145:X164)+SUM(Y145:Y164)),0)&amp;"%)")</f>
        <v/>
      </c>
      <c r="X143" s="80" t="str">
        <f>IF(SUM(W145:Y164)=0,"",ROUND(SUM(X145:X164),0)&amp;"g "&amp;"("&amp;ROUND(SUM(X145:X164)*100/(SUM(W145:W164)+SUM(X145:X164)+SUM(Y145:Y164)),0)&amp;"%)")</f>
        <v/>
      </c>
      <c r="Y143" s="78" t="str">
        <f>IF(SUM(W145:Y164)=0,"",ROUND(SUM(Y145:Y164),0)&amp;"g "&amp;"("&amp;ROUND(SUM(Y145:Y164)*100/(SUM(W145:W164)+SUM(X145:X164)+SUM(Y145:Y164)),0)&amp;"%)")</f>
        <v/>
      </c>
      <c r="Z143" s="79">
        <f>SUM(Z145:Z164)</f>
        <v>0</v>
      </c>
    </row>
    <row r="144" spans="1:26" ht="13.5" customHeight="1">
      <c r="A144" s="156" t="s">
        <v>30</v>
      </c>
      <c r="B144" s="157"/>
      <c r="C144" s="2" t="s">
        <v>35</v>
      </c>
      <c r="D144" s="6" t="s">
        <v>24</v>
      </c>
      <c r="E144" s="107" t="s">
        <v>23</v>
      </c>
      <c r="F144" s="28" t="s">
        <v>21</v>
      </c>
      <c r="G144" s="103" t="s">
        <v>22</v>
      </c>
      <c r="H144" s="6" t="s">
        <v>25</v>
      </c>
      <c r="J144" s="156" t="s">
        <v>30</v>
      </c>
      <c r="K144" s="157"/>
      <c r="L144" s="2" t="s">
        <v>35</v>
      </c>
      <c r="M144" s="6" t="s">
        <v>24</v>
      </c>
      <c r="N144" s="107" t="s">
        <v>23</v>
      </c>
      <c r="O144" s="28" t="s">
        <v>21</v>
      </c>
      <c r="P144" s="103" t="s">
        <v>22</v>
      </c>
      <c r="Q144" s="6" t="s">
        <v>44</v>
      </c>
      <c r="S144" s="156" t="s">
        <v>30</v>
      </c>
      <c r="T144" s="157"/>
      <c r="U144" s="2" t="s">
        <v>35</v>
      </c>
      <c r="V144" s="6" t="s">
        <v>24</v>
      </c>
      <c r="W144" s="107" t="s">
        <v>23</v>
      </c>
      <c r="X144" s="28" t="s">
        <v>21</v>
      </c>
      <c r="Y144" s="103" t="s">
        <v>22</v>
      </c>
      <c r="Z144" s="6" t="s">
        <v>44</v>
      </c>
    </row>
    <row r="145" spans="1:26" ht="13.5" customHeight="1">
      <c r="A145" s="154"/>
      <c r="B145" s="155"/>
      <c r="C145" s="49"/>
      <c r="D145" s="23" t="str">
        <f>IF(A145="","",VLOOKUP(A145,食材リスト!$A$6:$H$505,3,FALSE))</f>
        <v/>
      </c>
      <c r="E145" s="17" t="str">
        <f>IF(COUNTA(A145:C145)&lt;&gt;2,"",ROUND(VLOOKUP(A145,食材リスト!$A$6:$H$505,4,FALSE)*C145/VLOOKUP(A145,食材リスト!$A$6:$H$505,2,FALSE),1))</f>
        <v/>
      </c>
      <c r="F145" s="29" t="str">
        <f>IF(COUNTA(A145:C145)&lt;&gt;2,"",ROUND(VLOOKUP(A145,食材リスト!$A$6:$H$505,5,FALSE)*C145/VLOOKUP(A145,食材リスト!$A$6:$H$505,2,FALSE),1))</f>
        <v/>
      </c>
      <c r="G145" s="18" t="str">
        <f>IF(COUNTA(A145:C145)&lt;&gt;2,"",ROUND(VLOOKUP(A145,食材リスト!$A$6:$H$505,6,FALSE)*C145/VLOOKUP(A145,食材リスト!$A$6:$H$505,2,FALSE),1))</f>
        <v/>
      </c>
      <c r="H145" s="24" t="str">
        <f>IF(COUNTA(A145:C145)&lt;&gt;2,"",ROUND(VLOOKUP(A145,食材リスト!$A$6:$H$505,7,FALSE)*C145/VLOOKUP(A145,食材リスト!$A$6:$H$505,2,FALSE),0))</f>
        <v/>
      </c>
      <c r="J145" s="154"/>
      <c r="K145" s="155"/>
      <c r="L145" s="49"/>
      <c r="M145" s="23" t="str">
        <f>IF(J145="","",VLOOKUP(J145,食材リスト!$A$6:$H$505,3,FALSE))</f>
        <v/>
      </c>
      <c r="N145" s="17" t="str">
        <f>IF(COUNTA(J145:L145)&lt;&gt;2,"",ROUND(VLOOKUP(J145,食材リスト!$A$6:$H$505,4,FALSE)*L145/VLOOKUP(J145,食材リスト!$A$6:$H$505,2,FALSE),1))</f>
        <v/>
      </c>
      <c r="O145" s="29" t="str">
        <f>IF(COUNTA(J145:L145)&lt;&gt;2,"",ROUND(VLOOKUP(J145,食材リスト!$A$6:$H$505,5,FALSE)*L145/VLOOKUP(J145,食材リスト!$A$6:$H$505,2,FALSE),1))</f>
        <v/>
      </c>
      <c r="P145" s="18" t="str">
        <f>IF(COUNTA(J145:L145)&lt;&gt;2,"",ROUND(VLOOKUP(J145,食材リスト!$A$6:$H$505,6,FALSE)*L145/VLOOKUP(J145,食材リスト!$A$6:$H$505,2,FALSE),1))</f>
        <v/>
      </c>
      <c r="Q145" s="24" t="str">
        <f>IF(COUNTA(J145:L145)&lt;&gt;2,"",ROUND(VLOOKUP(J145,食材リスト!$A$6:$H$505,7,FALSE)*L145/VLOOKUP(J145,食材リスト!$A$6:$H$505,2,FALSE),0))</f>
        <v/>
      </c>
      <c r="S145" s="160"/>
      <c r="T145" s="161"/>
      <c r="U145" s="49"/>
      <c r="V145" s="23" t="str">
        <f>IF(S145="","",VLOOKUP(S145,食材リスト!$A$6:$H$505,3,FALSE))</f>
        <v/>
      </c>
      <c r="W145" s="17" t="str">
        <f>IF(COUNTA(S145:U145)&lt;&gt;2,"",ROUND(VLOOKUP(S145,食材リスト!$A$6:$H$505,4,FALSE)*U145/VLOOKUP(S145,食材リスト!$A$6:$H$505,2,FALSE),1))</f>
        <v/>
      </c>
      <c r="X145" s="29" t="str">
        <f>IF(COUNTA(S145:U145)&lt;&gt;2,"",ROUND(VLOOKUP(S145,食材リスト!$A$6:$H$505,5,FALSE)*U145/VLOOKUP(S145,食材リスト!$A$6:$H$505,2,FALSE),1))</f>
        <v/>
      </c>
      <c r="Y145" s="18" t="str">
        <f>IF(COUNTA(S145:U145)&lt;&gt;2,"",ROUND(VLOOKUP(S145,食材リスト!$A$6:$H$505,6,FALSE)*U145/VLOOKUP(S145,食材リスト!$A$6:$H$505,2,FALSE),1))</f>
        <v/>
      </c>
      <c r="Z145" s="24" t="str">
        <f>IF(COUNTA(S145:U145)&lt;&gt;2,"",ROUND(VLOOKUP(S145,食材リスト!$A$6:$H$505,7,FALSE)*U145/VLOOKUP(S145,食材リスト!$A$6:$H$505,2,FALSE),0))</f>
        <v/>
      </c>
    </row>
    <row r="146" spans="1:26" ht="13.5" customHeight="1">
      <c r="A146" s="154"/>
      <c r="B146" s="155"/>
      <c r="C146" s="34"/>
      <c r="D146" s="12" t="str">
        <f>IF(A146="","",VLOOKUP(A146,食材リスト!$A$6:$H$505,3,FALSE))</f>
        <v/>
      </c>
      <c r="E146" s="19" t="str">
        <f>IF(COUNTA(A146:C146)&lt;&gt;2,"",ROUND(VLOOKUP(A146,食材リスト!$A$6:$H$505,4,FALSE)*C146/VLOOKUP(A146,食材リスト!$A$6:$H$505,2,FALSE),1))</f>
        <v/>
      </c>
      <c r="F146" s="30" t="str">
        <f>IF(COUNTA(A146:C146)&lt;&gt;2,"",ROUND(VLOOKUP(A146,食材リスト!$A$6:$H$505,5,FALSE)*C146/VLOOKUP(A146,食材リスト!$A$6:$H$505,2,FALSE),1))</f>
        <v/>
      </c>
      <c r="G146" s="20" t="str">
        <f>IF(COUNTA(A146:C146)&lt;&gt;2,"",ROUND(VLOOKUP(A146,食材リスト!$A$6:$H$505,6,FALSE)*C146/VLOOKUP(A146,食材リスト!$A$6:$H$505,2,FALSE),1))</f>
        <v/>
      </c>
      <c r="H146" s="25" t="str">
        <f>IF(COUNTA(A146:C146)&lt;&gt;2,"",ROUND(VLOOKUP(A146,食材リスト!$A$6:$H$505,7,FALSE)*C146/VLOOKUP(A146,食材リスト!$A$6:$H$505,2,FALSE),0))</f>
        <v/>
      </c>
      <c r="J146" s="154"/>
      <c r="K146" s="155"/>
      <c r="L146" s="34"/>
      <c r="M146" s="12" t="str">
        <f>IF(J146="","",VLOOKUP(J146,食材リスト!$A$6:$H$505,3,FALSE))</f>
        <v/>
      </c>
      <c r="N146" s="19" t="str">
        <f>IF(COUNTA(J146:L146)&lt;&gt;2,"",ROUND(VLOOKUP(J146,食材リスト!$A$6:$H$505,4,FALSE)*L146/VLOOKUP(J146,食材リスト!$A$6:$H$505,2,FALSE),1))</f>
        <v/>
      </c>
      <c r="O146" s="30" t="str">
        <f>IF(COUNTA(J146:L146)&lt;&gt;2,"",ROUND(VLOOKUP(J146,食材リスト!$A$6:$H$505,5,FALSE)*L146/VLOOKUP(J146,食材リスト!$A$6:$H$505,2,FALSE),1))</f>
        <v/>
      </c>
      <c r="P146" s="20" t="str">
        <f>IF(COUNTA(J146:L146)&lt;&gt;2,"",ROUND(VLOOKUP(J146,食材リスト!$A$6:$H$505,6,FALSE)*L146/VLOOKUP(J146,食材リスト!$A$6:$H$505,2,FALSE),1))</f>
        <v/>
      </c>
      <c r="Q146" s="25" t="str">
        <f>IF(COUNTA(J146:L146)&lt;&gt;2,"",ROUND(VLOOKUP(J146,食材リスト!$A$6:$H$505,7,FALSE)*L146/VLOOKUP(J146,食材リスト!$A$6:$H$505,2,FALSE),0))</f>
        <v/>
      </c>
      <c r="S146" s="154"/>
      <c r="T146" s="155"/>
      <c r="U146" s="34"/>
      <c r="V146" s="12" t="str">
        <f>IF(S146="","",VLOOKUP(S146,食材リスト!$A$6:$H$505,3,FALSE))</f>
        <v/>
      </c>
      <c r="W146" s="19" t="str">
        <f>IF(COUNTA(S146:U146)&lt;&gt;2,"",ROUND(VLOOKUP(S146,食材リスト!$A$6:$H$505,4,FALSE)*U146/VLOOKUP(S146,食材リスト!$A$6:$H$505,2,FALSE),1))</f>
        <v/>
      </c>
      <c r="X146" s="30" t="str">
        <f>IF(COUNTA(S146:U146)&lt;&gt;2,"",ROUND(VLOOKUP(S146,食材リスト!$A$6:$H$505,5,FALSE)*U146/VLOOKUP(S146,食材リスト!$A$6:$H$505,2,FALSE),1))</f>
        <v/>
      </c>
      <c r="Y146" s="20" t="str">
        <f>IF(COUNTA(S146:U146)&lt;&gt;2,"",ROUND(VLOOKUP(S146,食材リスト!$A$6:$H$505,6,FALSE)*U146/VLOOKUP(S146,食材リスト!$A$6:$H$505,2,FALSE),1))</f>
        <v/>
      </c>
      <c r="Z146" s="25" t="str">
        <f>IF(COUNTA(S146:U146)&lt;&gt;2,"",ROUND(VLOOKUP(S146,食材リスト!$A$6:$H$505,7,FALSE)*U146/VLOOKUP(S146,食材リスト!$A$6:$H$505,2,FALSE),0))</f>
        <v/>
      </c>
    </row>
    <row r="147" spans="1:26" ht="13.5" customHeight="1">
      <c r="A147" s="154"/>
      <c r="B147" s="155"/>
      <c r="C147" s="34"/>
      <c r="D147" s="12" t="str">
        <f>IF(A147="","",VLOOKUP(A147,食材リスト!$A$6:$H$505,3,FALSE))</f>
        <v/>
      </c>
      <c r="E147" s="19" t="str">
        <f>IF(COUNTA(A147:C147)&lt;&gt;2,"",ROUND(VLOOKUP(A147,食材リスト!$A$6:$H$505,4,FALSE)*C147/VLOOKUP(A147,食材リスト!$A$6:$H$505,2,FALSE),1))</f>
        <v/>
      </c>
      <c r="F147" s="30" t="str">
        <f>IF(COUNTA(A147:C147)&lt;&gt;2,"",ROUND(VLOOKUP(A147,食材リスト!$A$6:$H$505,5,FALSE)*C147/VLOOKUP(A147,食材リスト!$A$6:$H$505,2,FALSE),1))</f>
        <v/>
      </c>
      <c r="G147" s="20" t="str">
        <f>IF(COUNTA(A147:C147)&lt;&gt;2,"",ROUND(VLOOKUP(A147,食材リスト!$A$6:$H$505,6,FALSE)*C147/VLOOKUP(A147,食材リスト!$A$6:$H$505,2,FALSE),1))</f>
        <v/>
      </c>
      <c r="H147" s="25" t="str">
        <f>IF(COUNTA(A147:C147)&lt;&gt;2,"",ROUND(VLOOKUP(A147,食材リスト!$A$6:$H$505,7,FALSE)*C147/VLOOKUP(A147,食材リスト!$A$6:$H$505,2,FALSE),0))</f>
        <v/>
      </c>
      <c r="J147" s="154"/>
      <c r="K147" s="155"/>
      <c r="L147" s="34"/>
      <c r="M147" s="12" t="str">
        <f>IF(J147="","",VLOOKUP(J147,食材リスト!$A$6:$H$505,3,FALSE))</f>
        <v/>
      </c>
      <c r="N147" s="19" t="str">
        <f>IF(COUNTA(J147:L147)&lt;&gt;2,"",ROUND(VLOOKUP(J147,食材リスト!$A$6:$H$505,4,FALSE)*L147/VLOOKUP(J147,食材リスト!$A$6:$H$505,2,FALSE),1))</f>
        <v/>
      </c>
      <c r="O147" s="30" t="str">
        <f>IF(COUNTA(J147:L147)&lt;&gt;2,"",ROUND(VLOOKUP(J147,食材リスト!$A$6:$H$505,5,FALSE)*L147/VLOOKUP(J147,食材リスト!$A$6:$H$505,2,FALSE),1))</f>
        <v/>
      </c>
      <c r="P147" s="20" t="str">
        <f>IF(COUNTA(J147:L147)&lt;&gt;2,"",ROUND(VLOOKUP(J147,食材リスト!$A$6:$H$505,6,FALSE)*L147/VLOOKUP(J147,食材リスト!$A$6:$H$505,2,FALSE),1))</f>
        <v/>
      </c>
      <c r="Q147" s="25" t="str">
        <f>IF(COUNTA(J147:L147)&lt;&gt;2,"",ROUND(VLOOKUP(J147,食材リスト!$A$6:$H$505,7,FALSE)*L147/VLOOKUP(J147,食材リスト!$A$6:$H$505,2,FALSE),0))</f>
        <v/>
      </c>
      <c r="S147" s="154"/>
      <c r="T147" s="155"/>
      <c r="U147" s="34"/>
      <c r="V147" s="12" t="str">
        <f>IF(S147="","",VLOOKUP(S147,食材リスト!$A$6:$H$505,3,FALSE))</f>
        <v/>
      </c>
      <c r="W147" s="19" t="str">
        <f>IF(COUNTA(S147:U147)&lt;&gt;2,"",ROUND(VLOOKUP(S147,食材リスト!$A$6:$H$505,4,FALSE)*U147/VLOOKUP(S147,食材リスト!$A$6:$H$505,2,FALSE),1))</f>
        <v/>
      </c>
      <c r="X147" s="30" t="str">
        <f>IF(COUNTA(S147:U147)&lt;&gt;2,"",ROUND(VLOOKUP(S147,食材リスト!$A$6:$H$505,5,FALSE)*U147/VLOOKUP(S147,食材リスト!$A$6:$H$505,2,FALSE),1))</f>
        <v/>
      </c>
      <c r="Y147" s="20" t="str">
        <f>IF(COUNTA(S147:U147)&lt;&gt;2,"",ROUND(VLOOKUP(S147,食材リスト!$A$6:$H$505,6,FALSE)*U147/VLOOKUP(S147,食材リスト!$A$6:$H$505,2,FALSE),1))</f>
        <v/>
      </c>
      <c r="Z147" s="25" t="str">
        <f>IF(COUNTA(S147:U147)&lt;&gt;2,"",ROUND(VLOOKUP(S147,食材リスト!$A$6:$H$505,7,FALSE)*U147/VLOOKUP(S147,食材リスト!$A$6:$H$505,2,FALSE),0))</f>
        <v/>
      </c>
    </row>
    <row r="148" spans="1:26" ht="13.5" customHeight="1">
      <c r="A148" s="154"/>
      <c r="B148" s="155"/>
      <c r="C148" s="34"/>
      <c r="D148" s="12" t="str">
        <f>IF(A148="","",VLOOKUP(A148,食材リスト!$A$6:$H$505,3,FALSE))</f>
        <v/>
      </c>
      <c r="E148" s="19" t="str">
        <f>IF(COUNTA(A148:C148)&lt;&gt;2,"",ROUND(VLOOKUP(A148,食材リスト!$A$6:$H$505,4,FALSE)*C148/VLOOKUP(A148,食材リスト!$A$6:$H$505,2,FALSE),1))</f>
        <v/>
      </c>
      <c r="F148" s="30" t="str">
        <f>IF(COUNTA(A148:C148)&lt;&gt;2,"",ROUND(VLOOKUP(A148,食材リスト!$A$6:$H$505,5,FALSE)*C148/VLOOKUP(A148,食材リスト!$A$6:$H$505,2,FALSE),1))</f>
        <v/>
      </c>
      <c r="G148" s="20" t="str">
        <f>IF(COUNTA(A148:C148)&lt;&gt;2,"",ROUND(VLOOKUP(A148,食材リスト!$A$6:$H$505,6,FALSE)*C148/VLOOKUP(A148,食材リスト!$A$6:$H$505,2,FALSE),1))</f>
        <v/>
      </c>
      <c r="H148" s="25" t="str">
        <f>IF(COUNTA(A148:C148)&lt;&gt;2,"",ROUND(VLOOKUP(A148,食材リスト!$A$6:$H$505,7,FALSE)*C148/VLOOKUP(A148,食材リスト!$A$6:$H$505,2,FALSE),0))</f>
        <v/>
      </c>
      <c r="J148" s="154"/>
      <c r="K148" s="155"/>
      <c r="L148" s="34"/>
      <c r="M148" s="12" t="str">
        <f>IF(J148="","",VLOOKUP(J148,食材リスト!$A$6:$H$505,3,FALSE))</f>
        <v/>
      </c>
      <c r="N148" s="19" t="str">
        <f>IF(COUNTA(J148:L148)&lt;&gt;2,"",ROUND(VLOOKUP(J148,食材リスト!$A$6:$H$505,4,FALSE)*L148/VLOOKUP(J148,食材リスト!$A$6:$H$505,2,FALSE),1))</f>
        <v/>
      </c>
      <c r="O148" s="30" t="str">
        <f>IF(COUNTA(J148:L148)&lt;&gt;2,"",ROUND(VLOOKUP(J148,食材リスト!$A$6:$H$505,5,FALSE)*L148/VLOOKUP(J148,食材リスト!$A$6:$H$505,2,FALSE),1))</f>
        <v/>
      </c>
      <c r="P148" s="20" t="str">
        <f>IF(COUNTA(J148:L148)&lt;&gt;2,"",ROUND(VLOOKUP(J148,食材リスト!$A$6:$H$505,6,FALSE)*L148/VLOOKUP(J148,食材リスト!$A$6:$H$505,2,FALSE),1))</f>
        <v/>
      </c>
      <c r="Q148" s="25" t="str">
        <f>IF(COUNTA(J148:L148)&lt;&gt;2,"",ROUND(VLOOKUP(J148,食材リスト!$A$6:$H$505,7,FALSE)*L148/VLOOKUP(J148,食材リスト!$A$6:$H$505,2,FALSE),0))</f>
        <v/>
      </c>
      <c r="S148" s="154"/>
      <c r="T148" s="155"/>
      <c r="U148" s="34"/>
      <c r="V148" s="12" t="str">
        <f>IF(S148="","",VLOOKUP(S148,食材リスト!$A$6:$H$505,3,FALSE))</f>
        <v/>
      </c>
      <c r="W148" s="19" t="str">
        <f>IF(COUNTA(S148:U148)&lt;&gt;2,"",ROUND(VLOOKUP(S148,食材リスト!$A$6:$H$505,4,FALSE)*U148/VLOOKUP(S148,食材リスト!$A$6:$H$505,2,FALSE),1))</f>
        <v/>
      </c>
      <c r="X148" s="30" t="str">
        <f>IF(COUNTA(S148:U148)&lt;&gt;2,"",ROUND(VLOOKUP(S148,食材リスト!$A$6:$H$505,5,FALSE)*U148/VLOOKUP(S148,食材リスト!$A$6:$H$505,2,FALSE),1))</f>
        <v/>
      </c>
      <c r="Y148" s="20" t="str">
        <f>IF(COUNTA(S148:U148)&lt;&gt;2,"",ROUND(VLOOKUP(S148,食材リスト!$A$6:$H$505,6,FALSE)*U148/VLOOKUP(S148,食材リスト!$A$6:$H$505,2,FALSE),1))</f>
        <v/>
      </c>
      <c r="Z148" s="25" t="str">
        <f>IF(COUNTA(S148:U148)&lt;&gt;2,"",ROUND(VLOOKUP(S148,食材リスト!$A$6:$H$505,7,FALSE)*U148/VLOOKUP(S148,食材リスト!$A$6:$H$505,2,FALSE),0))</f>
        <v/>
      </c>
    </row>
    <row r="149" spans="1:26" ht="13.5" customHeight="1">
      <c r="A149" s="154"/>
      <c r="B149" s="155"/>
      <c r="C149" s="34"/>
      <c r="D149" s="12" t="str">
        <f>IF(A149="","",VLOOKUP(A149,食材リスト!$A$6:$H$505,3,FALSE))</f>
        <v/>
      </c>
      <c r="E149" s="19" t="str">
        <f>IF(COUNTA(A149:C149)&lt;&gt;2,"",ROUND(VLOOKUP(A149,食材リスト!$A$6:$H$505,4,FALSE)*C149/VLOOKUP(A149,食材リスト!$A$6:$H$505,2,FALSE),1))</f>
        <v/>
      </c>
      <c r="F149" s="30" t="str">
        <f>IF(COUNTA(A149:C149)&lt;&gt;2,"",ROUND(VLOOKUP(A149,食材リスト!$A$6:$H$505,5,FALSE)*C149/VLOOKUP(A149,食材リスト!$A$6:$H$505,2,FALSE),1))</f>
        <v/>
      </c>
      <c r="G149" s="20" t="str">
        <f>IF(COUNTA(A149:C149)&lt;&gt;2,"",ROUND(VLOOKUP(A149,食材リスト!$A$6:$H$505,6,FALSE)*C149/VLOOKUP(A149,食材リスト!$A$6:$H$505,2,FALSE),1))</f>
        <v/>
      </c>
      <c r="H149" s="25" t="str">
        <f>IF(COUNTA(A149:C149)&lt;&gt;2,"",ROUND(VLOOKUP(A149,食材リスト!$A$6:$H$505,7,FALSE)*C149/VLOOKUP(A149,食材リスト!$A$6:$H$505,2,FALSE),0))</f>
        <v/>
      </c>
      <c r="J149" s="154"/>
      <c r="K149" s="155"/>
      <c r="L149" s="34"/>
      <c r="M149" s="12" t="str">
        <f>IF(J149="","",VLOOKUP(J149,食材リスト!$A$6:$H$505,3,FALSE))</f>
        <v/>
      </c>
      <c r="N149" s="19" t="str">
        <f>IF(COUNTA(J149:L149)&lt;&gt;2,"",ROUND(VLOOKUP(J149,食材リスト!$A$6:$H$505,4,FALSE)*L149/VLOOKUP(J149,食材リスト!$A$6:$H$505,2,FALSE),1))</f>
        <v/>
      </c>
      <c r="O149" s="30" t="str">
        <f>IF(COUNTA(J149:L149)&lt;&gt;2,"",ROUND(VLOOKUP(J149,食材リスト!$A$6:$H$505,5,FALSE)*L149/VLOOKUP(J149,食材リスト!$A$6:$H$505,2,FALSE),1))</f>
        <v/>
      </c>
      <c r="P149" s="20" t="str">
        <f>IF(COUNTA(J149:L149)&lt;&gt;2,"",ROUND(VLOOKUP(J149,食材リスト!$A$6:$H$505,6,FALSE)*L149/VLOOKUP(J149,食材リスト!$A$6:$H$505,2,FALSE),1))</f>
        <v/>
      </c>
      <c r="Q149" s="25" t="str">
        <f>IF(COUNTA(J149:L149)&lt;&gt;2,"",ROUND(VLOOKUP(J149,食材リスト!$A$6:$H$505,7,FALSE)*L149/VLOOKUP(J149,食材リスト!$A$6:$H$505,2,FALSE),0))</f>
        <v/>
      </c>
      <c r="S149" s="154"/>
      <c r="T149" s="155"/>
      <c r="U149" s="34"/>
      <c r="V149" s="12" t="str">
        <f>IF(S149="","",VLOOKUP(S149,食材リスト!$A$6:$H$505,3,FALSE))</f>
        <v/>
      </c>
      <c r="W149" s="19" t="str">
        <f>IF(COUNTA(S149:U149)&lt;&gt;2,"",ROUND(VLOOKUP(S149,食材リスト!$A$6:$H$505,4,FALSE)*U149/VLOOKUP(S149,食材リスト!$A$6:$H$505,2,FALSE),1))</f>
        <v/>
      </c>
      <c r="X149" s="30" t="str">
        <f>IF(COUNTA(S149:U149)&lt;&gt;2,"",ROUND(VLOOKUP(S149,食材リスト!$A$6:$H$505,5,FALSE)*U149/VLOOKUP(S149,食材リスト!$A$6:$H$505,2,FALSE),1))</f>
        <v/>
      </c>
      <c r="Y149" s="20" t="str">
        <f>IF(COUNTA(S149:U149)&lt;&gt;2,"",ROUND(VLOOKUP(S149,食材リスト!$A$6:$H$505,6,FALSE)*U149/VLOOKUP(S149,食材リスト!$A$6:$H$505,2,FALSE),1))</f>
        <v/>
      </c>
      <c r="Z149" s="25" t="str">
        <f>IF(COUNTA(S149:U149)&lt;&gt;2,"",ROUND(VLOOKUP(S149,食材リスト!$A$6:$H$505,7,FALSE)*U149/VLOOKUP(S149,食材リスト!$A$6:$H$505,2,FALSE),0))</f>
        <v/>
      </c>
    </row>
    <row r="150" spans="1:26" ht="13.5" customHeight="1">
      <c r="A150" s="154"/>
      <c r="B150" s="155"/>
      <c r="C150" s="34"/>
      <c r="D150" s="12" t="str">
        <f>IF(A150="","",VLOOKUP(A150,食材リスト!$A$6:$H$505,3,FALSE))</f>
        <v/>
      </c>
      <c r="E150" s="19" t="str">
        <f>IF(COUNTA(A150:C150)&lt;&gt;2,"",ROUND(VLOOKUP(A150,食材リスト!$A$6:$H$505,4,FALSE)*C150/VLOOKUP(A150,食材リスト!$A$6:$H$505,2,FALSE),1))</f>
        <v/>
      </c>
      <c r="F150" s="30" t="str">
        <f>IF(COUNTA(A150:C150)&lt;&gt;2,"",ROUND(VLOOKUP(A150,食材リスト!$A$6:$H$505,5,FALSE)*C150/VLOOKUP(A150,食材リスト!$A$6:$H$505,2,FALSE),1))</f>
        <v/>
      </c>
      <c r="G150" s="20" t="str">
        <f>IF(COUNTA(A150:C150)&lt;&gt;2,"",ROUND(VLOOKUP(A150,食材リスト!$A$6:$H$505,6,FALSE)*C150/VLOOKUP(A150,食材リスト!$A$6:$H$505,2,FALSE),1))</f>
        <v/>
      </c>
      <c r="H150" s="25" t="str">
        <f>IF(COUNTA(A150:C150)&lt;&gt;2,"",ROUND(VLOOKUP(A150,食材リスト!$A$6:$H$505,7,FALSE)*C150/VLOOKUP(A150,食材リスト!$A$6:$H$505,2,FALSE),0))</f>
        <v/>
      </c>
      <c r="J150" s="154"/>
      <c r="K150" s="155"/>
      <c r="L150" s="34"/>
      <c r="M150" s="12" t="str">
        <f>IF(J150="","",VLOOKUP(J150,食材リスト!$A$6:$H$505,3,FALSE))</f>
        <v/>
      </c>
      <c r="N150" s="19" t="str">
        <f>IF(COUNTA(J150:L150)&lt;&gt;2,"",ROUND(VLOOKUP(J150,食材リスト!$A$6:$H$505,4,FALSE)*L150/VLOOKUP(J150,食材リスト!$A$6:$H$505,2,FALSE),1))</f>
        <v/>
      </c>
      <c r="O150" s="30" t="str">
        <f>IF(COUNTA(J150:L150)&lt;&gt;2,"",ROUND(VLOOKUP(J150,食材リスト!$A$6:$H$505,5,FALSE)*L150/VLOOKUP(J150,食材リスト!$A$6:$H$505,2,FALSE),1))</f>
        <v/>
      </c>
      <c r="P150" s="20" t="str">
        <f>IF(COUNTA(J150:L150)&lt;&gt;2,"",ROUND(VLOOKUP(J150,食材リスト!$A$6:$H$505,6,FALSE)*L150/VLOOKUP(J150,食材リスト!$A$6:$H$505,2,FALSE),1))</f>
        <v/>
      </c>
      <c r="Q150" s="25" t="str">
        <f>IF(COUNTA(J150:L150)&lt;&gt;2,"",ROUND(VLOOKUP(J150,食材リスト!$A$6:$H$505,7,FALSE)*L150/VLOOKUP(J150,食材リスト!$A$6:$H$505,2,FALSE),0))</f>
        <v/>
      </c>
      <c r="S150" s="154"/>
      <c r="T150" s="155"/>
      <c r="U150" s="34"/>
      <c r="V150" s="12" t="str">
        <f>IF(S150="","",VLOOKUP(S150,食材リスト!$A$6:$H$505,3,FALSE))</f>
        <v/>
      </c>
      <c r="W150" s="19" t="str">
        <f>IF(COUNTA(S150:U150)&lt;&gt;2,"",ROUND(VLOOKUP(S150,食材リスト!$A$6:$H$505,4,FALSE)*U150/VLOOKUP(S150,食材リスト!$A$6:$H$505,2,FALSE),1))</f>
        <v/>
      </c>
      <c r="X150" s="30" t="str">
        <f>IF(COUNTA(S150:U150)&lt;&gt;2,"",ROUND(VLOOKUP(S150,食材リスト!$A$6:$H$505,5,FALSE)*U150/VLOOKUP(S150,食材リスト!$A$6:$H$505,2,FALSE),1))</f>
        <v/>
      </c>
      <c r="Y150" s="20" t="str">
        <f>IF(COUNTA(S150:U150)&lt;&gt;2,"",ROUND(VLOOKUP(S150,食材リスト!$A$6:$H$505,6,FALSE)*U150/VLOOKUP(S150,食材リスト!$A$6:$H$505,2,FALSE),1))</f>
        <v/>
      </c>
      <c r="Z150" s="25" t="str">
        <f>IF(COUNTA(S150:U150)&lt;&gt;2,"",ROUND(VLOOKUP(S150,食材リスト!$A$6:$H$505,7,FALSE)*U150/VLOOKUP(S150,食材リスト!$A$6:$H$505,2,FALSE),0))</f>
        <v/>
      </c>
    </row>
    <row r="151" spans="1:26" ht="13.5" customHeight="1">
      <c r="A151" s="154"/>
      <c r="B151" s="155"/>
      <c r="C151" s="34"/>
      <c r="D151" s="12" t="str">
        <f>IF(A151="","",VLOOKUP(A151,食材リスト!$A$6:$H$505,3,FALSE))</f>
        <v/>
      </c>
      <c r="E151" s="19" t="str">
        <f>IF(COUNTA(A151:C151)&lt;&gt;2,"",ROUND(VLOOKUP(A151,食材リスト!$A$6:$H$505,4,FALSE)*C151/VLOOKUP(A151,食材リスト!$A$6:$H$505,2,FALSE),1))</f>
        <v/>
      </c>
      <c r="F151" s="30" t="str">
        <f>IF(COUNTA(A151:C151)&lt;&gt;2,"",ROUND(VLOOKUP(A151,食材リスト!$A$6:$H$505,5,FALSE)*C151/VLOOKUP(A151,食材リスト!$A$6:$H$505,2,FALSE),1))</f>
        <v/>
      </c>
      <c r="G151" s="20" t="str">
        <f>IF(COUNTA(A151:C151)&lt;&gt;2,"",ROUND(VLOOKUP(A151,食材リスト!$A$6:$H$505,6,FALSE)*C151/VLOOKUP(A151,食材リスト!$A$6:$H$505,2,FALSE),1))</f>
        <v/>
      </c>
      <c r="H151" s="25" t="str">
        <f>IF(COUNTA(A151:C151)&lt;&gt;2,"",ROUND(VLOOKUP(A151,食材リスト!$A$6:$H$505,7,FALSE)*C151/VLOOKUP(A151,食材リスト!$A$6:$H$505,2,FALSE),0))</f>
        <v/>
      </c>
      <c r="J151" s="154"/>
      <c r="K151" s="155"/>
      <c r="L151" s="34"/>
      <c r="M151" s="12" t="str">
        <f>IF(J151="","",VLOOKUP(J151,食材リスト!$A$6:$H$505,3,FALSE))</f>
        <v/>
      </c>
      <c r="N151" s="19" t="str">
        <f>IF(COUNTA(J151:L151)&lt;&gt;2,"",ROUND(VLOOKUP(J151,食材リスト!$A$6:$H$505,4,FALSE)*L151/VLOOKUP(J151,食材リスト!$A$6:$H$505,2,FALSE),1))</f>
        <v/>
      </c>
      <c r="O151" s="30" t="str">
        <f>IF(COUNTA(J151:L151)&lt;&gt;2,"",ROUND(VLOOKUP(J151,食材リスト!$A$6:$H$505,5,FALSE)*L151/VLOOKUP(J151,食材リスト!$A$6:$H$505,2,FALSE),1))</f>
        <v/>
      </c>
      <c r="P151" s="20" t="str">
        <f>IF(COUNTA(J151:L151)&lt;&gt;2,"",ROUND(VLOOKUP(J151,食材リスト!$A$6:$H$505,6,FALSE)*L151/VLOOKUP(J151,食材リスト!$A$6:$H$505,2,FALSE),1))</f>
        <v/>
      </c>
      <c r="Q151" s="25" t="str">
        <f>IF(COUNTA(J151:L151)&lt;&gt;2,"",ROUND(VLOOKUP(J151,食材リスト!$A$6:$H$505,7,FALSE)*L151/VLOOKUP(J151,食材リスト!$A$6:$H$505,2,FALSE),0))</f>
        <v/>
      </c>
      <c r="S151" s="154"/>
      <c r="T151" s="155"/>
      <c r="U151" s="34"/>
      <c r="V151" s="12" t="str">
        <f>IF(S151="","",VLOOKUP(S151,食材リスト!$A$6:$H$505,3,FALSE))</f>
        <v/>
      </c>
      <c r="W151" s="19" t="str">
        <f>IF(COUNTA(S151:U151)&lt;&gt;2,"",ROUND(VLOOKUP(S151,食材リスト!$A$6:$H$505,4,FALSE)*U151/VLOOKUP(S151,食材リスト!$A$6:$H$505,2,FALSE),1))</f>
        <v/>
      </c>
      <c r="X151" s="30" t="str">
        <f>IF(COUNTA(S151:U151)&lt;&gt;2,"",ROUND(VLOOKUP(S151,食材リスト!$A$6:$H$505,5,FALSE)*U151/VLOOKUP(S151,食材リスト!$A$6:$H$505,2,FALSE),1))</f>
        <v/>
      </c>
      <c r="Y151" s="20" t="str">
        <f>IF(COUNTA(S151:U151)&lt;&gt;2,"",ROUND(VLOOKUP(S151,食材リスト!$A$6:$H$505,6,FALSE)*U151/VLOOKUP(S151,食材リスト!$A$6:$H$505,2,FALSE),1))</f>
        <v/>
      </c>
      <c r="Z151" s="25" t="str">
        <f>IF(COUNTA(S151:U151)&lt;&gt;2,"",ROUND(VLOOKUP(S151,食材リスト!$A$6:$H$505,7,FALSE)*U151/VLOOKUP(S151,食材リスト!$A$6:$H$505,2,FALSE),0))</f>
        <v/>
      </c>
    </row>
    <row r="152" spans="1:26" ht="13.5" customHeight="1">
      <c r="A152" s="154"/>
      <c r="B152" s="155"/>
      <c r="C152" s="34"/>
      <c r="D152" s="12" t="str">
        <f>IF(A152="","",VLOOKUP(A152,食材リスト!$A$6:$H$505,3,FALSE))</f>
        <v/>
      </c>
      <c r="E152" s="19" t="str">
        <f>IF(COUNTA(A152:C152)&lt;&gt;2,"",ROUND(VLOOKUP(A152,食材リスト!$A$6:$H$505,4,FALSE)*C152/VLOOKUP(A152,食材リスト!$A$6:$H$505,2,FALSE),1))</f>
        <v/>
      </c>
      <c r="F152" s="30" t="str">
        <f>IF(COUNTA(A152:C152)&lt;&gt;2,"",ROUND(VLOOKUP(A152,食材リスト!$A$6:$H$505,5,FALSE)*C152/VLOOKUP(A152,食材リスト!$A$6:$H$505,2,FALSE),1))</f>
        <v/>
      </c>
      <c r="G152" s="20" t="str">
        <f>IF(COUNTA(A152:C152)&lt;&gt;2,"",ROUND(VLOOKUP(A152,食材リスト!$A$6:$H$505,6,FALSE)*C152/VLOOKUP(A152,食材リスト!$A$6:$H$505,2,FALSE),1))</f>
        <v/>
      </c>
      <c r="H152" s="25" t="str">
        <f>IF(COUNTA(A152:C152)&lt;&gt;2,"",ROUND(VLOOKUP(A152,食材リスト!$A$6:$H$505,7,FALSE)*C152/VLOOKUP(A152,食材リスト!$A$6:$H$505,2,FALSE),0))</f>
        <v/>
      </c>
      <c r="J152" s="154"/>
      <c r="K152" s="155"/>
      <c r="L152" s="34"/>
      <c r="M152" s="12" t="str">
        <f>IF(J152="","",VLOOKUP(J152,食材リスト!$A$6:$H$505,3,FALSE))</f>
        <v/>
      </c>
      <c r="N152" s="19" t="str">
        <f>IF(COUNTA(J152:L152)&lt;&gt;2,"",ROUND(VLOOKUP(J152,食材リスト!$A$6:$H$505,4,FALSE)*L152/VLOOKUP(J152,食材リスト!$A$6:$H$505,2,FALSE),1))</f>
        <v/>
      </c>
      <c r="O152" s="30" t="str">
        <f>IF(COUNTA(J152:L152)&lt;&gt;2,"",ROUND(VLOOKUP(J152,食材リスト!$A$6:$H$505,5,FALSE)*L152/VLOOKUP(J152,食材リスト!$A$6:$H$505,2,FALSE),1))</f>
        <v/>
      </c>
      <c r="P152" s="20" t="str">
        <f>IF(COUNTA(J152:L152)&lt;&gt;2,"",ROUND(VLOOKUP(J152,食材リスト!$A$6:$H$505,6,FALSE)*L152/VLOOKUP(J152,食材リスト!$A$6:$H$505,2,FALSE),1))</f>
        <v/>
      </c>
      <c r="Q152" s="25" t="str">
        <f>IF(COUNTA(J152:L152)&lt;&gt;2,"",ROUND(VLOOKUP(J152,食材リスト!$A$6:$H$505,7,FALSE)*L152/VLOOKUP(J152,食材リスト!$A$6:$H$505,2,FALSE),0))</f>
        <v/>
      </c>
      <c r="S152" s="154"/>
      <c r="T152" s="155"/>
      <c r="U152" s="34"/>
      <c r="V152" s="12" t="str">
        <f>IF(S152="","",VLOOKUP(S152,食材リスト!$A$6:$H$505,3,FALSE))</f>
        <v/>
      </c>
      <c r="W152" s="19" t="str">
        <f>IF(COUNTA(S152:U152)&lt;&gt;2,"",ROUND(VLOOKUP(S152,食材リスト!$A$6:$H$505,4,FALSE)*U152/VLOOKUP(S152,食材リスト!$A$6:$H$505,2,FALSE),1))</f>
        <v/>
      </c>
      <c r="X152" s="30" t="str">
        <f>IF(COUNTA(S152:U152)&lt;&gt;2,"",ROUND(VLOOKUP(S152,食材リスト!$A$6:$H$505,5,FALSE)*U152/VLOOKUP(S152,食材リスト!$A$6:$H$505,2,FALSE),1))</f>
        <v/>
      </c>
      <c r="Y152" s="20" t="str">
        <f>IF(COUNTA(S152:U152)&lt;&gt;2,"",ROUND(VLOOKUP(S152,食材リスト!$A$6:$H$505,6,FALSE)*U152/VLOOKUP(S152,食材リスト!$A$6:$H$505,2,FALSE),1))</f>
        <v/>
      </c>
      <c r="Z152" s="25" t="str">
        <f>IF(COUNTA(S152:U152)&lt;&gt;2,"",ROUND(VLOOKUP(S152,食材リスト!$A$6:$H$505,7,FALSE)*U152/VLOOKUP(S152,食材リスト!$A$6:$H$505,2,FALSE),0))</f>
        <v/>
      </c>
    </row>
    <row r="153" spans="1:26" ht="13.5" customHeight="1">
      <c r="A153" s="154"/>
      <c r="B153" s="155"/>
      <c r="C153" s="34"/>
      <c r="D153" s="12" t="str">
        <f>IF(A153="","",VLOOKUP(A153,食材リスト!$A$6:$H$505,3,FALSE))</f>
        <v/>
      </c>
      <c r="E153" s="19" t="str">
        <f>IF(COUNTA(A153:C153)&lt;&gt;2,"",ROUND(VLOOKUP(A153,食材リスト!$A$6:$H$505,4,FALSE)*C153/VLOOKUP(A153,食材リスト!$A$6:$H$505,2,FALSE),1))</f>
        <v/>
      </c>
      <c r="F153" s="30" t="str">
        <f>IF(COUNTA(A153:C153)&lt;&gt;2,"",ROUND(VLOOKUP(A153,食材リスト!$A$6:$H$505,5,FALSE)*C153/VLOOKUP(A153,食材リスト!$A$6:$H$505,2,FALSE),1))</f>
        <v/>
      </c>
      <c r="G153" s="20" t="str">
        <f>IF(COUNTA(A153:C153)&lt;&gt;2,"",ROUND(VLOOKUP(A153,食材リスト!$A$6:$H$505,6,FALSE)*C153/VLOOKUP(A153,食材リスト!$A$6:$H$505,2,FALSE),1))</f>
        <v/>
      </c>
      <c r="H153" s="25" t="str">
        <f>IF(COUNTA(A153:C153)&lt;&gt;2,"",ROUND(VLOOKUP(A153,食材リスト!$A$6:$H$505,7,FALSE)*C153/VLOOKUP(A153,食材リスト!$A$6:$H$505,2,FALSE),0))</f>
        <v/>
      </c>
      <c r="J153" s="154"/>
      <c r="K153" s="155"/>
      <c r="L153" s="34"/>
      <c r="M153" s="12" t="str">
        <f>IF(J153="","",VLOOKUP(J153,食材リスト!$A$6:$H$505,3,FALSE))</f>
        <v/>
      </c>
      <c r="N153" s="19" t="str">
        <f>IF(COUNTA(J153:L153)&lt;&gt;2,"",ROUND(VLOOKUP(J153,食材リスト!$A$6:$H$505,4,FALSE)*L153/VLOOKUP(J153,食材リスト!$A$6:$H$505,2,FALSE),1))</f>
        <v/>
      </c>
      <c r="O153" s="30" t="str">
        <f>IF(COUNTA(J153:L153)&lt;&gt;2,"",ROUND(VLOOKUP(J153,食材リスト!$A$6:$H$505,5,FALSE)*L153/VLOOKUP(J153,食材リスト!$A$6:$H$505,2,FALSE),1))</f>
        <v/>
      </c>
      <c r="P153" s="20" t="str">
        <f>IF(COUNTA(J153:L153)&lt;&gt;2,"",ROUND(VLOOKUP(J153,食材リスト!$A$6:$H$505,6,FALSE)*L153/VLOOKUP(J153,食材リスト!$A$6:$H$505,2,FALSE),1))</f>
        <v/>
      </c>
      <c r="Q153" s="25" t="str">
        <f>IF(COUNTA(J153:L153)&lt;&gt;2,"",ROUND(VLOOKUP(J153,食材リスト!$A$6:$H$505,7,FALSE)*L153/VLOOKUP(J153,食材リスト!$A$6:$H$505,2,FALSE),0))</f>
        <v/>
      </c>
      <c r="S153" s="154"/>
      <c r="T153" s="155"/>
      <c r="U153" s="34"/>
      <c r="V153" s="12" t="str">
        <f>IF(S153="","",VLOOKUP(S153,食材リスト!$A$6:$H$505,3,FALSE))</f>
        <v/>
      </c>
      <c r="W153" s="19" t="str">
        <f>IF(COUNTA(S153:U153)&lt;&gt;2,"",ROUND(VLOOKUP(S153,食材リスト!$A$6:$H$505,4,FALSE)*U153/VLOOKUP(S153,食材リスト!$A$6:$H$505,2,FALSE),1))</f>
        <v/>
      </c>
      <c r="X153" s="30" t="str">
        <f>IF(COUNTA(S153:U153)&lt;&gt;2,"",ROUND(VLOOKUP(S153,食材リスト!$A$6:$H$505,5,FALSE)*U153/VLOOKUP(S153,食材リスト!$A$6:$H$505,2,FALSE),1))</f>
        <v/>
      </c>
      <c r="Y153" s="20" t="str">
        <f>IF(COUNTA(S153:U153)&lt;&gt;2,"",ROUND(VLOOKUP(S153,食材リスト!$A$6:$H$505,6,FALSE)*U153/VLOOKUP(S153,食材リスト!$A$6:$H$505,2,FALSE),1))</f>
        <v/>
      </c>
      <c r="Z153" s="25" t="str">
        <f>IF(COUNTA(S153:U153)&lt;&gt;2,"",ROUND(VLOOKUP(S153,食材リスト!$A$6:$H$505,7,FALSE)*U153/VLOOKUP(S153,食材リスト!$A$6:$H$505,2,FALSE),0))</f>
        <v/>
      </c>
    </row>
    <row r="154" spans="1:26" ht="13.5" customHeight="1">
      <c r="A154" s="154"/>
      <c r="B154" s="155"/>
      <c r="C154" s="34"/>
      <c r="D154" s="12" t="str">
        <f>IF(A154="","",VLOOKUP(A154,食材リスト!$A$6:$H$505,3,FALSE))</f>
        <v/>
      </c>
      <c r="E154" s="19" t="str">
        <f>IF(COUNTA(A154:C154)&lt;&gt;2,"",ROUND(VLOOKUP(A154,食材リスト!$A$6:$H$505,4,FALSE)*C154/VLOOKUP(A154,食材リスト!$A$6:$H$505,2,FALSE),1))</f>
        <v/>
      </c>
      <c r="F154" s="30" t="str">
        <f>IF(COUNTA(A154:C154)&lt;&gt;2,"",ROUND(VLOOKUP(A154,食材リスト!$A$6:$H$505,5,FALSE)*C154/VLOOKUP(A154,食材リスト!$A$6:$H$505,2,FALSE),1))</f>
        <v/>
      </c>
      <c r="G154" s="20" t="str">
        <f>IF(COUNTA(A154:C154)&lt;&gt;2,"",ROUND(VLOOKUP(A154,食材リスト!$A$6:$H$505,6,FALSE)*C154/VLOOKUP(A154,食材リスト!$A$6:$H$505,2,FALSE),1))</f>
        <v/>
      </c>
      <c r="H154" s="25" t="str">
        <f>IF(COUNTA(A154:C154)&lt;&gt;2,"",ROUND(VLOOKUP(A154,食材リスト!$A$6:$H$505,7,FALSE)*C154/VLOOKUP(A154,食材リスト!$A$6:$H$505,2,FALSE),0))</f>
        <v/>
      </c>
      <c r="J154" s="154"/>
      <c r="K154" s="155"/>
      <c r="L154" s="34"/>
      <c r="M154" s="12" t="str">
        <f>IF(J154="","",VLOOKUP(J154,食材リスト!$A$6:$H$505,3,FALSE))</f>
        <v/>
      </c>
      <c r="N154" s="19" t="str">
        <f>IF(COUNTA(J154:L154)&lt;&gt;2,"",ROUND(VLOOKUP(J154,食材リスト!$A$6:$H$505,4,FALSE)*L154/VLOOKUP(J154,食材リスト!$A$6:$H$505,2,FALSE),1))</f>
        <v/>
      </c>
      <c r="O154" s="30" t="str">
        <f>IF(COUNTA(J154:L154)&lt;&gt;2,"",ROUND(VLOOKUP(J154,食材リスト!$A$6:$H$505,5,FALSE)*L154/VLOOKUP(J154,食材リスト!$A$6:$H$505,2,FALSE),1))</f>
        <v/>
      </c>
      <c r="P154" s="20" t="str">
        <f>IF(COUNTA(J154:L154)&lt;&gt;2,"",ROUND(VLOOKUP(J154,食材リスト!$A$6:$H$505,6,FALSE)*L154/VLOOKUP(J154,食材リスト!$A$6:$H$505,2,FALSE),1))</f>
        <v/>
      </c>
      <c r="Q154" s="25" t="str">
        <f>IF(COUNTA(J154:L154)&lt;&gt;2,"",ROUND(VLOOKUP(J154,食材リスト!$A$6:$H$505,7,FALSE)*L154/VLOOKUP(J154,食材リスト!$A$6:$H$505,2,FALSE),0))</f>
        <v/>
      </c>
      <c r="S154" s="154"/>
      <c r="T154" s="155"/>
      <c r="U154" s="34"/>
      <c r="V154" s="12" t="str">
        <f>IF(S154="","",VLOOKUP(S154,食材リスト!$A$6:$H$505,3,FALSE))</f>
        <v/>
      </c>
      <c r="W154" s="19" t="str">
        <f>IF(COUNTA(S154:U154)&lt;&gt;2,"",ROUND(VLOOKUP(S154,食材リスト!$A$6:$H$505,4,FALSE)*U154/VLOOKUP(S154,食材リスト!$A$6:$H$505,2,FALSE),1))</f>
        <v/>
      </c>
      <c r="X154" s="30" t="str">
        <f>IF(COUNTA(S154:U154)&lt;&gt;2,"",ROUND(VLOOKUP(S154,食材リスト!$A$6:$H$505,5,FALSE)*U154/VLOOKUP(S154,食材リスト!$A$6:$H$505,2,FALSE),1))</f>
        <v/>
      </c>
      <c r="Y154" s="20" t="str">
        <f>IF(COUNTA(S154:U154)&lt;&gt;2,"",ROUND(VLOOKUP(S154,食材リスト!$A$6:$H$505,6,FALSE)*U154/VLOOKUP(S154,食材リスト!$A$6:$H$505,2,FALSE),1))</f>
        <v/>
      </c>
      <c r="Z154" s="25" t="str">
        <f>IF(COUNTA(S154:U154)&lt;&gt;2,"",ROUND(VLOOKUP(S154,食材リスト!$A$6:$H$505,7,FALSE)*U154/VLOOKUP(S154,食材リスト!$A$6:$H$505,2,FALSE),0))</f>
        <v/>
      </c>
    </row>
    <row r="155" spans="1:26" ht="13.5" customHeight="1">
      <c r="A155" s="154"/>
      <c r="B155" s="155"/>
      <c r="C155" s="34"/>
      <c r="D155" s="12" t="str">
        <f>IF(A155="","",VLOOKUP(A155,食材リスト!$A$6:$H$505,3,FALSE))</f>
        <v/>
      </c>
      <c r="E155" s="19" t="str">
        <f>IF(COUNTA(A155:C155)&lt;&gt;2,"",ROUND(VLOOKUP(A155,食材リスト!$A$6:$H$505,4,FALSE)*C155/VLOOKUP(A155,食材リスト!$A$6:$H$505,2,FALSE),1))</f>
        <v/>
      </c>
      <c r="F155" s="30" t="str">
        <f>IF(COUNTA(A155:C155)&lt;&gt;2,"",ROUND(VLOOKUP(A155,食材リスト!$A$6:$H$505,5,FALSE)*C155/VLOOKUP(A155,食材リスト!$A$6:$H$505,2,FALSE),1))</f>
        <v/>
      </c>
      <c r="G155" s="20" t="str">
        <f>IF(COUNTA(A155:C155)&lt;&gt;2,"",ROUND(VLOOKUP(A155,食材リスト!$A$6:$H$505,6,FALSE)*C155/VLOOKUP(A155,食材リスト!$A$6:$H$505,2,FALSE),1))</f>
        <v/>
      </c>
      <c r="H155" s="25" t="str">
        <f>IF(COUNTA(A155:C155)&lt;&gt;2,"",ROUND(VLOOKUP(A155,食材リスト!$A$6:$H$505,7,FALSE)*C155/VLOOKUP(A155,食材リスト!$A$6:$H$505,2,FALSE),0))</f>
        <v/>
      </c>
      <c r="J155" s="154"/>
      <c r="K155" s="155"/>
      <c r="L155" s="34"/>
      <c r="M155" s="12" t="str">
        <f>IF(J155="","",VLOOKUP(J155,食材リスト!$A$6:$H$505,3,FALSE))</f>
        <v/>
      </c>
      <c r="N155" s="19" t="str">
        <f>IF(COUNTA(J155:L155)&lt;&gt;2,"",ROUND(VLOOKUP(J155,食材リスト!$A$6:$H$505,4,FALSE)*L155/VLOOKUP(J155,食材リスト!$A$6:$H$505,2,FALSE),1))</f>
        <v/>
      </c>
      <c r="O155" s="30" t="str">
        <f>IF(COUNTA(J155:L155)&lt;&gt;2,"",ROUND(VLOOKUP(J155,食材リスト!$A$6:$H$505,5,FALSE)*L155/VLOOKUP(J155,食材リスト!$A$6:$H$505,2,FALSE),1))</f>
        <v/>
      </c>
      <c r="P155" s="20" t="str">
        <f>IF(COUNTA(J155:L155)&lt;&gt;2,"",ROUND(VLOOKUP(J155,食材リスト!$A$6:$H$505,6,FALSE)*L155/VLOOKUP(J155,食材リスト!$A$6:$H$505,2,FALSE),1))</f>
        <v/>
      </c>
      <c r="Q155" s="25" t="str">
        <f>IF(COUNTA(J155:L155)&lt;&gt;2,"",ROUND(VLOOKUP(J155,食材リスト!$A$6:$H$505,7,FALSE)*L155/VLOOKUP(J155,食材リスト!$A$6:$H$505,2,FALSE),0))</f>
        <v/>
      </c>
      <c r="S155" s="154"/>
      <c r="T155" s="155"/>
      <c r="U155" s="34"/>
      <c r="V155" s="12" t="str">
        <f>IF(S155="","",VLOOKUP(S155,食材リスト!$A$6:$H$505,3,FALSE))</f>
        <v/>
      </c>
      <c r="W155" s="19" t="str">
        <f>IF(COUNTA(S155:U155)&lt;&gt;2,"",ROUND(VLOOKUP(S155,食材リスト!$A$6:$H$505,4,FALSE)*U155/VLOOKUP(S155,食材リスト!$A$6:$H$505,2,FALSE),1))</f>
        <v/>
      </c>
      <c r="X155" s="30" t="str">
        <f>IF(COUNTA(S155:U155)&lt;&gt;2,"",ROUND(VLOOKUP(S155,食材リスト!$A$6:$H$505,5,FALSE)*U155/VLOOKUP(S155,食材リスト!$A$6:$H$505,2,FALSE),1))</f>
        <v/>
      </c>
      <c r="Y155" s="20" t="str">
        <f>IF(COUNTA(S155:U155)&lt;&gt;2,"",ROUND(VLOOKUP(S155,食材リスト!$A$6:$H$505,6,FALSE)*U155/VLOOKUP(S155,食材リスト!$A$6:$H$505,2,FALSE),1))</f>
        <v/>
      </c>
      <c r="Z155" s="25" t="str">
        <f>IF(COUNTA(S155:U155)&lt;&gt;2,"",ROUND(VLOOKUP(S155,食材リスト!$A$6:$H$505,7,FALSE)*U155/VLOOKUP(S155,食材リスト!$A$6:$H$505,2,FALSE),0))</f>
        <v/>
      </c>
    </row>
    <row r="156" spans="1:26" ht="13.5" customHeight="1">
      <c r="A156" s="154"/>
      <c r="B156" s="155"/>
      <c r="C156" s="34"/>
      <c r="D156" s="12" t="str">
        <f>IF(A156="","",VLOOKUP(A156,食材リスト!$A$6:$H$505,3,FALSE))</f>
        <v/>
      </c>
      <c r="E156" s="19" t="str">
        <f>IF(COUNTA(A156:C156)&lt;&gt;2,"",ROUND(VLOOKUP(A156,食材リスト!$A$6:$H$505,4,FALSE)*C156/VLOOKUP(A156,食材リスト!$A$6:$H$505,2,FALSE),1))</f>
        <v/>
      </c>
      <c r="F156" s="30" t="str">
        <f>IF(COUNTA(A156:C156)&lt;&gt;2,"",ROUND(VLOOKUP(A156,食材リスト!$A$6:$H$505,5,FALSE)*C156/VLOOKUP(A156,食材リスト!$A$6:$H$505,2,FALSE),1))</f>
        <v/>
      </c>
      <c r="G156" s="20" t="str">
        <f>IF(COUNTA(A156:C156)&lt;&gt;2,"",ROUND(VLOOKUP(A156,食材リスト!$A$6:$H$505,6,FALSE)*C156/VLOOKUP(A156,食材リスト!$A$6:$H$505,2,FALSE),1))</f>
        <v/>
      </c>
      <c r="H156" s="25" t="str">
        <f>IF(COUNTA(A156:C156)&lt;&gt;2,"",ROUND(VLOOKUP(A156,食材リスト!$A$6:$H$505,7,FALSE)*C156/VLOOKUP(A156,食材リスト!$A$6:$H$505,2,FALSE),0))</f>
        <v/>
      </c>
      <c r="J156" s="154"/>
      <c r="K156" s="155"/>
      <c r="L156" s="34"/>
      <c r="M156" s="12" t="str">
        <f>IF(J156="","",VLOOKUP(J156,食材リスト!$A$6:$H$505,3,FALSE))</f>
        <v/>
      </c>
      <c r="N156" s="19" t="str">
        <f>IF(COUNTA(J156:L156)&lt;&gt;2,"",ROUND(VLOOKUP(J156,食材リスト!$A$6:$H$505,4,FALSE)*L156/VLOOKUP(J156,食材リスト!$A$6:$H$505,2,FALSE),1))</f>
        <v/>
      </c>
      <c r="O156" s="30" t="str">
        <f>IF(COUNTA(J156:L156)&lt;&gt;2,"",ROUND(VLOOKUP(J156,食材リスト!$A$6:$H$505,5,FALSE)*L156/VLOOKUP(J156,食材リスト!$A$6:$H$505,2,FALSE),1))</f>
        <v/>
      </c>
      <c r="P156" s="20" t="str">
        <f>IF(COUNTA(J156:L156)&lt;&gt;2,"",ROUND(VLOOKUP(J156,食材リスト!$A$6:$H$505,6,FALSE)*L156/VLOOKUP(J156,食材リスト!$A$6:$H$505,2,FALSE),1))</f>
        <v/>
      </c>
      <c r="Q156" s="25" t="str">
        <f>IF(COUNTA(J156:L156)&lt;&gt;2,"",ROUND(VLOOKUP(J156,食材リスト!$A$6:$H$505,7,FALSE)*L156/VLOOKUP(J156,食材リスト!$A$6:$H$505,2,FALSE),0))</f>
        <v/>
      </c>
      <c r="S156" s="154"/>
      <c r="T156" s="155"/>
      <c r="U156" s="34"/>
      <c r="V156" s="12" t="str">
        <f>IF(S156="","",VLOOKUP(S156,食材リスト!$A$6:$H$505,3,FALSE))</f>
        <v/>
      </c>
      <c r="W156" s="19" t="str">
        <f>IF(COUNTA(S156:U156)&lt;&gt;2,"",ROUND(VLOOKUP(S156,食材リスト!$A$6:$H$505,4,FALSE)*U156/VLOOKUP(S156,食材リスト!$A$6:$H$505,2,FALSE),1))</f>
        <v/>
      </c>
      <c r="X156" s="30" t="str">
        <f>IF(COUNTA(S156:U156)&lt;&gt;2,"",ROUND(VLOOKUP(S156,食材リスト!$A$6:$H$505,5,FALSE)*U156/VLOOKUP(S156,食材リスト!$A$6:$H$505,2,FALSE),1))</f>
        <v/>
      </c>
      <c r="Y156" s="20" t="str">
        <f>IF(COUNTA(S156:U156)&lt;&gt;2,"",ROUND(VLOOKUP(S156,食材リスト!$A$6:$H$505,6,FALSE)*U156/VLOOKUP(S156,食材リスト!$A$6:$H$505,2,FALSE),1))</f>
        <v/>
      </c>
      <c r="Z156" s="25" t="str">
        <f>IF(COUNTA(S156:U156)&lt;&gt;2,"",ROUND(VLOOKUP(S156,食材リスト!$A$6:$H$505,7,FALSE)*U156/VLOOKUP(S156,食材リスト!$A$6:$H$505,2,FALSE),0))</f>
        <v/>
      </c>
    </row>
    <row r="157" spans="1:26" ht="13.5" customHeight="1">
      <c r="A157" s="154"/>
      <c r="B157" s="155"/>
      <c r="C157" s="34"/>
      <c r="D157" s="12" t="str">
        <f>IF(A157="","",VLOOKUP(A157,食材リスト!$A$6:$H$505,3,FALSE))</f>
        <v/>
      </c>
      <c r="E157" s="19" t="str">
        <f>IF(COUNTA(A157:C157)&lt;&gt;2,"",ROUND(VLOOKUP(A157,食材リスト!$A$6:$H$505,4,FALSE)*C157/VLOOKUP(A157,食材リスト!$A$6:$H$505,2,FALSE),1))</f>
        <v/>
      </c>
      <c r="F157" s="30" t="str">
        <f>IF(COUNTA(A157:C157)&lt;&gt;2,"",ROUND(VLOOKUP(A157,食材リスト!$A$6:$H$505,5,FALSE)*C157/VLOOKUP(A157,食材リスト!$A$6:$H$505,2,FALSE),1))</f>
        <v/>
      </c>
      <c r="G157" s="20" t="str">
        <f>IF(COUNTA(A157:C157)&lt;&gt;2,"",ROUND(VLOOKUP(A157,食材リスト!$A$6:$H$505,6,FALSE)*C157/VLOOKUP(A157,食材リスト!$A$6:$H$505,2,FALSE),1))</f>
        <v/>
      </c>
      <c r="H157" s="25" t="str">
        <f>IF(COUNTA(A157:C157)&lt;&gt;2,"",ROUND(VLOOKUP(A157,食材リスト!$A$6:$H$505,7,FALSE)*C157/VLOOKUP(A157,食材リスト!$A$6:$H$505,2,FALSE),0))</f>
        <v/>
      </c>
      <c r="J157" s="154"/>
      <c r="K157" s="155"/>
      <c r="L157" s="34"/>
      <c r="M157" s="12" t="str">
        <f>IF(J157="","",VLOOKUP(J157,食材リスト!$A$6:$H$505,3,FALSE))</f>
        <v/>
      </c>
      <c r="N157" s="19" t="str">
        <f>IF(COUNTA(J157:L157)&lt;&gt;2,"",ROUND(VLOOKUP(J157,食材リスト!$A$6:$H$505,4,FALSE)*L157/VLOOKUP(J157,食材リスト!$A$6:$H$505,2,FALSE),1))</f>
        <v/>
      </c>
      <c r="O157" s="30" t="str">
        <f>IF(COUNTA(J157:L157)&lt;&gt;2,"",ROUND(VLOOKUP(J157,食材リスト!$A$6:$H$505,5,FALSE)*L157/VLOOKUP(J157,食材リスト!$A$6:$H$505,2,FALSE),1))</f>
        <v/>
      </c>
      <c r="P157" s="20" t="str">
        <f>IF(COUNTA(J157:L157)&lt;&gt;2,"",ROUND(VLOOKUP(J157,食材リスト!$A$6:$H$505,6,FALSE)*L157/VLOOKUP(J157,食材リスト!$A$6:$H$505,2,FALSE),1))</f>
        <v/>
      </c>
      <c r="Q157" s="25" t="str">
        <f>IF(COUNTA(J157:L157)&lt;&gt;2,"",ROUND(VLOOKUP(J157,食材リスト!$A$6:$H$505,7,FALSE)*L157/VLOOKUP(J157,食材リスト!$A$6:$H$505,2,FALSE),0))</f>
        <v/>
      </c>
      <c r="S157" s="154"/>
      <c r="T157" s="155"/>
      <c r="U157" s="34"/>
      <c r="V157" s="12" t="str">
        <f>IF(S157="","",VLOOKUP(S157,食材リスト!$A$6:$H$505,3,FALSE))</f>
        <v/>
      </c>
      <c r="W157" s="19" t="str">
        <f>IF(COUNTA(S157:U157)&lt;&gt;2,"",ROUND(VLOOKUP(S157,食材リスト!$A$6:$H$505,4,FALSE)*U157/VLOOKUP(S157,食材リスト!$A$6:$H$505,2,FALSE),1))</f>
        <v/>
      </c>
      <c r="X157" s="30" t="str">
        <f>IF(COUNTA(S157:U157)&lt;&gt;2,"",ROUND(VLOOKUP(S157,食材リスト!$A$6:$H$505,5,FALSE)*U157/VLOOKUP(S157,食材リスト!$A$6:$H$505,2,FALSE),1))</f>
        <v/>
      </c>
      <c r="Y157" s="20" t="str">
        <f>IF(COUNTA(S157:U157)&lt;&gt;2,"",ROUND(VLOOKUP(S157,食材リスト!$A$6:$H$505,6,FALSE)*U157/VLOOKUP(S157,食材リスト!$A$6:$H$505,2,FALSE),1))</f>
        <v/>
      </c>
      <c r="Z157" s="25" t="str">
        <f>IF(COUNTA(S157:U157)&lt;&gt;2,"",ROUND(VLOOKUP(S157,食材リスト!$A$6:$H$505,7,FALSE)*U157/VLOOKUP(S157,食材リスト!$A$6:$H$505,2,FALSE),0))</f>
        <v/>
      </c>
    </row>
    <row r="158" spans="1:26" ht="13.5" customHeight="1">
      <c r="A158" s="154"/>
      <c r="B158" s="155"/>
      <c r="C158" s="34"/>
      <c r="D158" s="12" t="str">
        <f>IF(A158="","",VLOOKUP(A158,食材リスト!$A$6:$H$505,3,FALSE))</f>
        <v/>
      </c>
      <c r="E158" s="19" t="str">
        <f>IF(COUNTA(A158:C158)&lt;&gt;2,"",ROUND(VLOOKUP(A158,食材リスト!$A$6:$H$505,4,FALSE)*C158/VLOOKUP(A158,食材リスト!$A$6:$H$505,2,FALSE),1))</f>
        <v/>
      </c>
      <c r="F158" s="30" t="str">
        <f>IF(COUNTA(A158:C158)&lt;&gt;2,"",ROUND(VLOOKUP(A158,食材リスト!$A$6:$H$505,5,FALSE)*C158/VLOOKUP(A158,食材リスト!$A$6:$H$505,2,FALSE),1))</f>
        <v/>
      </c>
      <c r="G158" s="20" t="str">
        <f>IF(COUNTA(A158:C158)&lt;&gt;2,"",ROUND(VLOOKUP(A158,食材リスト!$A$6:$H$505,6,FALSE)*C158/VLOOKUP(A158,食材リスト!$A$6:$H$505,2,FALSE),1))</f>
        <v/>
      </c>
      <c r="H158" s="25" t="str">
        <f>IF(COUNTA(A158:C158)&lt;&gt;2,"",ROUND(VLOOKUP(A158,食材リスト!$A$6:$H$505,7,FALSE)*C158/VLOOKUP(A158,食材リスト!$A$6:$H$505,2,FALSE),0))</f>
        <v/>
      </c>
      <c r="J158" s="154"/>
      <c r="K158" s="155"/>
      <c r="L158" s="34"/>
      <c r="M158" s="12" t="str">
        <f>IF(J158="","",VLOOKUP(J158,食材リスト!$A$6:$H$505,3,FALSE))</f>
        <v/>
      </c>
      <c r="N158" s="19" t="str">
        <f>IF(COUNTA(J158:L158)&lt;&gt;2,"",ROUND(VLOOKUP(J158,食材リスト!$A$6:$H$505,4,FALSE)*L158/VLOOKUP(J158,食材リスト!$A$6:$H$505,2,FALSE),1))</f>
        <v/>
      </c>
      <c r="O158" s="30" t="str">
        <f>IF(COUNTA(J158:L158)&lt;&gt;2,"",ROUND(VLOOKUP(J158,食材リスト!$A$6:$H$505,5,FALSE)*L158/VLOOKUP(J158,食材リスト!$A$6:$H$505,2,FALSE),1))</f>
        <v/>
      </c>
      <c r="P158" s="20" t="str">
        <f>IF(COUNTA(J158:L158)&lt;&gt;2,"",ROUND(VLOOKUP(J158,食材リスト!$A$6:$H$505,6,FALSE)*L158/VLOOKUP(J158,食材リスト!$A$6:$H$505,2,FALSE),1))</f>
        <v/>
      </c>
      <c r="Q158" s="25" t="str">
        <f>IF(COUNTA(J158:L158)&lt;&gt;2,"",ROUND(VLOOKUP(J158,食材リスト!$A$6:$H$505,7,FALSE)*L158/VLOOKUP(J158,食材リスト!$A$6:$H$505,2,FALSE),0))</f>
        <v/>
      </c>
      <c r="S158" s="154"/>
      <c r="T158" s="155"/>
      <c r="U158" s="34"/>
      <c r="V158" s="12" t="str">
        <f>IF(S158="","",VLOOKUP(S158,食材リスト!$A$6:$H$505,3,FALSE))</f>
        <v/>
      </c>
      <c r="W158" s="19" t="str">
        <f>IF(COUNTA(S158:U158)&lt;&gt;2,"",ROUND(VLOOKUP(S158,食材リスト!$A$6:$H$505,4,FALSE)*U158/VLOOKUP(S158,食材リスト!$A$6:$H$505,2,FALSE),1))</f>
        <v/>
      </c>
      <c r="X158" s="30" t="str">
        <f>IF(COUNTA(S158:U158)&lt;&gt;2,"",ROUND(VLOOKUP(S158,食材リスト!$A$6:$H$505,5,FALSE)*U158/VLOOKUP(S158,食材リスト!$A$6:$H$505,2,FALSE),1))</f>
        <v/>
      </c>
      <c r="Y158" s="20" t="str">
        <f>IF(COUNTA(S158:U158)&lt;&gt;2,"",ROUND(VLOOKUP(S158,食材リスト!$A$6:$H$505,6,FALSE)*U158/VLOOKUP(S158,食材リスト!$A$6:$H$505,2,FALSE),1))</f>
        <v/>
      </c>
      <c r="Z158" s="25" t="str">
        <f>IF(COUNTA(S158:U158)&lt;&gt;2,"",ROUND(VLOOKUP(S158,食材リスト!$A$6:$H$505,7,FALSE)*U158/VLOOKUP(S158,食材リスト!$A$6:$H$505,2,FALSE),0))</f>
        <v/>
      </c>
    </row>
    <row r="159" spans="1:26" ht="13.5" customHeight="1">
      <c r="A159" s="154"/>
      <c r="B159" s="155"/>
      <c r="C159" s="34"/>
      <c r="D159" s="12" t="str">
        <f>IF(A159="","",VLOOKUP(A159,食材リスト!$A$6:$H$505,3,FALSE))</f>
        <v/>
      </c>
      <c r="E159" s="19" t="str">
        <f>IF(COUNTA(A159:C159)&lt;&gt;2,"",ROUND(VLOOKUP(A159,食材リスト!$A$6:$H$505,4,FALSE)*C159/VLOOKUP(A159,食材リスト!$A$6:$H$505,2,FALSE),1))</f>
        <v/>
      </c>
      <c r="F159" s="30" t="str">
        <f>IF(COUNTA(A159:C159)&lt;&gt;2,"",ROUND(VLOOKUP(A159,食材リスト!$A$6:$H$505,5,FALSE)*C159/VLOOKUP(A159,食材リスト!$A$6:$H$505,2,FALSE),1))</f>
        <v/>
      </c>
      <c r="G159" s="20" t="str">
        <f>IF(COUNTA(A159:C159)&lt;&gt;2,"",ROUND(VLOOKUP(A159,食材リスト!$A$6:$H$505,6,FALSE)*C159/VLOOKUP(A159,食材リスト!$A$6:$H$505,2,FALSE),1))</f>
        <v/>
      </c>
      <c r="H159" s="25" t="str">
        <f>IF(COUNTA(A159:C159)&lt;&gt;2,"",ROUND(VLOOKUP(A159,食材リスト!$A$6:$H$505,7,FALSE)*C159/VLOOKUP(A159,食材リスト!$A$6:$H$505,2,FALSE),0))</f>
        <v/>
      </c>
      <c r="J159" s="154"/>
      <c r="K159" s="155"/>
      <c r="L159" s="34"/>
      <c r="M159" s="12" t="str">
        <f>IF(J159="","",VLOOKUP(J159,食材リスト!$A$6:$H$505,3,FALSE))</f>
        <v/>
      </c>
      <c r="N159" s="19" t="str">
        <f>IF(COUNTA(J159:L159)&lt;&gt;2,"",ROUND(VLOOKUP(J159,食材リスト!$A$6:$H$505,4,FALSE)*L159/VLOOKUP(J159,食材リスト!$A$6:$H$505,2,FALSE),1))</f>
        <v/>
      </c>
      <c r="O159" s="30" t="str">
        <f>IF(COUNTA(J159:L159)&lt;&gt;2,"",ROUND(VLOOKUP(J159,食材リスト!$A$6:$H$505,5,FALSE)*L159/VLOOKUP(J159,食材リスト!$A$6:$H$505,2,FALSE),1))</f>
        <v/>
      </c>
      <c r="P159" s="20" t="str">
        <f>IF(COUNTA(J159:L159)&lt;&gt;2,"",ROUND(VLOOKUP(J159,食材リスト!$A$6:$H$505,6,FALSE)*L159/VLOOKUP(J159,食材リスト!$A$6:$H$505,2,FALSE),1))</f>
        <v/>
      </c>
      <c r="Q159" s="25" t="str">
        <f>IF(COUNTA(J159:L159)&lt;&gt;2,"",ROUND(VLOOKUP(J159,食材リスト!$A$6:$H$505,7,FALSE)*L159/VLOOKUP(J159,食材リスト!$A$6:$H$505,2,FALSE),0))</f>
        <v/>
      </c>
      <c r="S159" s="154"/>
      <c r="T159" s="155"/>
      <c r="U159" s="34"/>
      <c r="V159" s="12" t="str">
        <f>IF(S159="","",VLOOKUP(S159,食材リスト!$A$6:$H$505,3,FALSE))</f>
        <v/>
      </c>
      <c r="W159" s="19" t="str">
        <f>IF(COUNTA(S159:U159)&lt;&gt;2,"",ROUND(VLOOKUP(S159,食材リスト!$A$6:$H$505,4,FALSE)*U159/VLOOKUP(S159,食材リスト!$A$6:$H$505,2,FALSE),1))</f>
        <v/>
      </c>
      <c r="X159" s="30" t="str">
        <f>IF(COUNTA(S159:U159)&lt;&gt;2,"",ROUND(VLOOKUP(S159,食材リスト!$A$6:$H$505,5,FALSE)*U159/VLOOKUP(S159,食材リスト!$A$6:$H$505,2,FALSE),1))</f>
        <v/>
      </c>
      <c r="Y159" s="20" t="str">
        <f>IF(COUNTA(S159:U159)&lt;&gt;2,"",ROUND(VLOOKUP(S159,食材リスト!$A$6:$H$505,6,FALSE)*U159/VLOOKUP(S159,食材リスト!$A$6:$H$505,2,FALSE),1))</f>
        <v/>
      </c>
      <c r="Z159" s="25" t="str">
        <f>IF(COUNTA(S159:U159)&lt;&gt;2,"",ROUND(VLOOKUP(S159,食材リスト!$A$6:$H$505,7,FALSE)*U159/VLOOKUP(S159,食材リスト!$A$6:$H$505,2,FALSE),0))</f>
        <v/>
      </c>
    </row>
    <row r="160" spans="1:26" ht="13.5" customHeight="1">
      <c r="A160" s="154"/>
      <c r="B160" s="155"/>
      <c r="C160" s="34"/>
      <c r="D160" s="12" t="str">
        <f>IF(A160="","",VLOOKUP(A160,食材リスト!$A$6:$H$505,3,FALSE))</f>
        <v/>
      </c>
      <c r="E160" s="19" t="str">
        <f>IF(COUNTA(A160:C160)&lt;&gt;2,"",ROUND(VLOOKUP(A160,食材リスト!$A$6:$H$505,4,FALSE)*C160/VLOOKUP(A160,食材リスト!$A$6:$H$505,2,FALSE),1))</f>
        <v/>
      </c>
      <c r="F160" s="30" t="str">
        <f>IF(COUNTA(A160:C160)&lt;&gt;2,"",ROUND(VLOOKUP(A160,食材リスト!$A$6:$H$505,5,FALSE)*C160/VLOOKUP(A160,食材リスト!$A$6:$H$505,2,FALSE),1))</f>
        <v/>
      </c>
      <c r="G160" s="20" t="str">
        <f>IF(COUNTA(A160:C160)&lt;&gt;2,"",ROUND(VLOOKUP(A160,食材リスト!$A$6:$H$505,6,FALSE)*C160/VLOOKUP(A160,食材リスト!$A$6:$H$505,2,FALSE),1))</f>
        <v/>
      </c>
      <c r="H160" s="25" t="str">
        <f>IF(COUNTA(A160:C160)&lt;&gt;2,"",ROUND(VLOOKUP(A160,食材リスト!$A$6:$H$505,7,FALSE)*C160/VLOOKUP(A160,食材リスト!$A$6:$H$505,2,FALSE),0))</f>
        <v/>
      </c>
      <c r="J160" s="154"/>
      <c r="K160" s="155"/>
      <c r="L160" s="34"/>
      <c r="M160" s="12" t="str">
        <f>IF(J160="","",VLOOKUP(J160,食材リスト!$A$6:$H$505,3,FALSE))</f>
        <v/>
      </c>
      <c r="N160" s="19" t="str">
        <f>IF(COUNTA(J160:L160)&lt;&gt;2,"",ROUND(VLOOKUP(J160,食材リスト!$A$6:$H$505,4,FALSE)*L160/VLOOKUP(J160,食材リスト!$A$6:$H$505,2,FALSE),1))</f>
        <v/>
      </c>
      <c r="O160" s="30" t="str">
        <f>IF(COUNTA(J160:L160)&lt;&gt;2,"",ROUND(VLOOKUP(J160,食材リスト!$A$6:$H$505,5,FALSE)*L160/VLOOKUP(J160,食材リスト!$A$6:$H$505,2,FALSE),1))</f>
        <v/>
      </c>
      <c r="P160" s="20" t="str">
        <f>IF(COUNTA(J160:L160)&lt;&gt;2,"",ROUND(VLOOKUP(J160,食材リスト!$A$6:$H$505,6,FALSE)*L160/VLOOKUP(J160,食材リスト!$A$6:$H$505,2,FALSE),1))</f>
        <v/>
      </c>
      <c r="Q160" s="25" t="str">
        <f>IF(COUNTA(J160:L160)&lt;&gt;2,"",ROUND(VLOOKUP(J160,食材リスト!$A$6:$H$505,7,FALSE)*L160/VLOOKUP(J160,食材リスト!$A$6:$H$505,2,FALSE),0))</f>
        <v/>
      </c>
      <c r="S160" s="154"/>
      <c r="T160" s="155"/>
      <c r="U160" s="34"/>
      <c r="V160" s="12" t="str">
        <f>IF(S160="","",VLOOKUP(S160,食材リスト!$A$6:$H$505,3,FALSE))</f>
        <v/>
      </c>
      <c r="W160" s="19" t="str">
        <f>IF(COUNTA(S160:U160)&lt;&gt;2,"",ROUND(VLOOKUP(S160,食材リスト!$A$6:$H$505,4,FALSE)*U160/VLOOKUP(S160,食材リスト!$A$6:$H$505,2,FALSE),1))</f>
        <v/>
      </c>
      <c r="X160" s="30" t="str">
        <f>IF(COUNTA(S160:U160)&lt;&gt;2,"",ROUND(VLOOKUP(S160,食材リスト!$A$6:$H$505,5,FALSE)*U160/VLOOKUP(S160,食材リスト!$A$6:$H$505,2,FALSE),1))</f>
        <v/>
      </c>
      <c r="Y160" s="20" t="str">
        <f>IF(COUNTA(S160:U160)&lt;&gt;2,"",ROUND(VLOOKUP(S160,食材リスト!$A$6:$H$505,6,FALSE)*U160/VLOOKUP(S160,食材リスト!$A$6:$H$505,2,FALSE),1))</f>
        <v/>
      </c>
      <c r="Z160" s="25" t="str">
        <f>IF(COUNTA(S160:U160)&lt;&gt;2,"",ROUND(VLOOKUP(S160,食材リスト!$A$6:$H$505,7,FALSE)*U160/VLOOKUP(S160,食材リスト!$A$6:$H$505,2,FALSE),0))</f>
        <v/>
      </c>
    </row>
    <row r="161" spans="1:26" ht="13.5" customHeight="1">
      <c r="A161" s="154"/>
      <c r="B161" s="155"/>
      <c r="C161" s="34"/>
      <c r="D161" s="12" t="str">
        <f>IF(A161="","",VLOOKUP(A161,食材リスト!$A$6:$H$505,3,FALSE))</f>
        <v/>
      </c>
      <c r="E161" s="19" t="str">
        <f>IF(COUNTA(A161:C161)&lt;&gt;2,"",ROUND(VLOOKUP(A161,食材リスト!$A$6:$H$505,4,FALSE)*C161/VLOOKUP(A161,食材リスト!$A$6:$H$505,2,FALSE),1))</f>
        <v/>
      </c>
      <c r="F161" s="30" t="str">
        <f>IF(COUNTA(A161:C161)&lt;&gt;2,"",ROUND(VLOOKUP(A161,食材リスト!$A$6:$H$505,5,FALSE)*C161/VLOOKUP(A161,食材リスト!$A$6:$H$505,2,FALSE),1))</f>
        <v/>
      </c>
      <c r="G161" s="20" t="str">
        <f>IF(COUNTA(A161:C161)&lt;&gt;2,"",ROUND(VLOOKUP(A161,食材リスト!$A$6:$H$505,6,FALSE)*C161/VLOOKUP(A161,食材リスト!$A$6:$H$505,2,FALSE),1))</f>
        <v/>
      </c>
      <c r="H161" s="25" t="str">
        <f>IF(COUNTA(A161:C161)&lt;&gt;2,"",ROUND(VLOOKUP(A161,食材リスト!$A$6:$H$505,7,FALSE)*C161/VLOOKUP(A161,食材リスト!$A$6:$H$505,2,FALSE),0))</f>
        <v/>
      </c>
      <c r="J161" s="154"/>
      <c r="K161" s="155"/>
      <c r="L161" s="34"/>
      <c r="M161" s="12" t="str">
        <f>IF(J161="","",VLOOKUP(J161,食材リスト!$A$6:$H$505,3,FALSE))</f>
        <v/>
      </c>
      <c r="N161" s="19" t="str">
        <f>IF(COUNTA(J161:L161)&lt;&gt;2,"",ROUND(VLOOKUP(J161,食材リスト!$A$6:$H$505,4,FALSE)*L161/VLOOKUP(J161,食材リスト!$A$6:$H$505,2,FALSE),1))</f>
        <v/>
      </c>
      <c r="O161" s="30" t="str">
        <f>IF(COUNTA(J161:L161)&lt;&gt;2,"",ROUND(VLOOKUP(J161,食材リスト!$A$6:$H$505,5,FALSE)*L161/VLOOKUP(J161,食材リスト!$A$6:$H$505,2,FALSE),1))</f>
        <v/>
      </c>
      <c r="P161" s="20" t="str">
        <f>IF(COUNTA(J161:L161)&lt;&gt;2,"",ROUND(VLOOKUP(J161,食材リスト!$A$6:$H$505,6,FALSE)*L161/VLOOKUP(J161,食材リスト!$A$6:$H$505,2,FALSE),1))</f>
        <v/>
      </c>
      <c r="Q161" s="25" t="str">
        <f>IF(COUNTA(J161:L161)&lt;&gt;2,"",ROUND(VLOOKUP(J161,食材リスト!$A$6:$H$505,7,FALSE)*L161/VLOOKUP(J161,食材リスト!$A$6:$H$505,2,FALSE),0))</f>
        <v/>
      </c>
      <c r="S161" s="154"/>
      <c r="T161" s="155"/>
      <c r="U161" s="34"/>
      <c r="V161" s="12" t="str">
        <f>IF(S161="","",VLOOKUP(S161,食材リスト!$A$6:$H$505,3,FALSE))</f>
        <v/>
      </c>
      <c r="W161" s="19" t="str">
        <f>IF(COUNTA(S161:U161)&lt;&gt;2,"",ROUND(VLOOKUP(S161,食材リスト!$A$6:$H$505,4,FALSE)*U161/VLOOKUP(S161,食材リスト!$A$6:$H$505,2,FALSE),1))</f>
        <v/>
      </c>
      <c r="X161" s="30" t="str">
        <f>IF(COUNTA(S161:U161)&lt;&gt;2,"",ROUND(VLOOKUP(S161,食材リスト!$A$6:$H$505,5,FALSE)*U161/VLOOKUP(S161,食材リスト!$A$6:$H$505,2,FALSE),1))</f>
        <v/>
      </c>
      <c r="Y161" s="20" t="str">
        <f>IF(COUNTA(S161:U161)&lt;&gt;2,"",ROUND(VLOOKUP(S161,食材リスト!$A$6:$H$505,6,FALSE)*U161/VLOOKUP(S161,食材リスト!$A$6:$H$505,2,FALSE),1))</f>
        <v/>
      </c>
      <c r="Z161" s="25" t="str">
        <f>IF(COUNTA(S161:U161)&lt;&gt;2,"",ROUND(VLOOKUP(S161,食材リスト!$A$6:$H$505,7,FALSE)*U161/VLOOKUP(S161,食材リスト!$A$6:$H$505,2,FALSE),0))</f>
        <v/>
      </c>
    </row>
    <row r="162" spans="1:26" ht="13.5" customHeight="1">
      <c r="A162" s="154"/>
      <c r="B162" s="155"/>
      <c r="C162" s="34"/>
      <c r="D162" s="12" t="str">
        <f>IF(A162="","",VLOOKUP(A162,食材リスト!$A$6:$H$505,3,FALSE))</f>
        <v/>
      </c>
      <c r="E162" s="19" t="str">
        <f>IF(COUNTA(A162:C162)&lt;&gt;2,"",ROUND(VLOOKUP(A162,食材リスト!$A$6:$H$505,4,FALSE)*C162/VLOOKUP(A162,食材リスト!$A$6:$H$505,2,FALSE),1))</f>
        <v/>
      </c>
      <c r="F162" s="30" t="str">
        <f>IF(COUNTA(A162:C162)&lt;&gt;2,"",ROUND(VLOOKUP(A162,食材リスト!$A$6:$H$505,5,FALSE)*C162/VLOOKUP(A162,食材リスト!$A$6:$H$505,2,FALSE),1))</f>
        <v/>
      </c>
      <c r="G162" s="20" t="str">
        <f>IF(COUNTA(A162:C162)&lt;&gt;2,"",ROUND(VLOOKUP(A162,食材リスト!$A$6:$H$505,6,FALSE)*C162/VLOOKUP(A162,食材リスト!$A$6:$H$505,2,FALSE),1))</f>
        <v/>
      </c>
      <c r="H162" s="25" t="str">
        <f>IF(COUNTA(A162:C162)&lt;&gt;2,"",ROUND(VLOOKUP(A162,食材リスト!$A$6:$H$505,7,FALSE)*C162/VLOOKUP(A162,食材リスト!$A$6:$H$505,2,FALSE),0))</f>
        <v/>
      </c>
      <c r="J162" s="154"/>
      <c r="K162" s="155"/>
      <c r="L162" s="34"/>
      <c r="M162" s="12" t="str">
        <f>IF(J162="","",VLOOKUP(J162,食材リスト!$A$6:$H$505,3,FALSE))</f>
        <v/>
      </c>
      <c r="N162" s="19" t="str">
        <f>IF(COUNTA(J162:L162)&lt;&gt;2,"",ROUND(VLOOKUP(J162,食材リスト!$A$6:$H$505,4,FALSE)*L162/VLOOKUP(J162,食材リスト!$A$6:$H$505,2,FALSE),1))</f>
        <v/>
      </c>
      <c r="O162" s="30" t="str">
        <f>IF(COUNTA(J162:L162)&lt;&gt;2,"",ROUND(VLOOKUP(J162,食材リスト!$A$6:$H$505,5,FALSE)*L162/VLOOKUP(J162,食材リスト!$A$6:$H$505,2,FALSE),1))</f>
        <v/>
      </c>
      <c r="P162" s="20" t="str">
        <f>IF(COUNTA(J162:L162)&lt;&gt;2,"",ROUND(VLOOKUP(J162,食材リスト!$A$6:$H$505,6,FALSE)*L162/VLOOKUP(J162,食材リスト!$A$6:$H$505,2,FALSE),1))</f>
        <v/>
      </c>
      <c r="Q162" s="25" t="str">
        <f>IF(COUNTA(J162:L162)&lt;&gt;2,"",ROUND(VLOOKUP(J162,食材リスト!$A$6:$H$505,7,FALSE)*L162/VLOOKUP(J162,食材リスト!$A$6:$H$505,2,FALSE),0))</f>
        <v/>
      </c>
      <c r="S162" s="154"/>
      <c r="T162" s="155"/>
      <c r="U162" s="34"/>
      <c r="V162" s="12" t="str">
        <f>IF(S162="","",VLOOKUP(S162,食材リスト!$A$6:$H$505,3,FALSE))</f>
        <v/>
      </c>
      <c r="W162" s="19" t="str">
        <f>IF(COUNTA(S162:U162)&lt;&gt;2,"",ROUND(VLOOKUP(S162,食材リスト!$A$6:$H$505,4,FALSE)*U162/VLOOKUP(S162,食材リスト!$A$6:$H$505,2,FALSE),1))</f>
        <v/>
      </c>
      <c r="X162" s="30" t="str">
        <f>IF(COUNTA(S162:U162)&lt;&gt;2,"",ROUND(VLOOKUP(S162,食材リスト!$A$6:$H$505,5,FALSE)*U162/VLOOKUP(S162,食材リスト!$A$6:$H$505,2,FALSE),1))</f>
        <v/>
      </c>
      <c r="Y162" s="20" t="str">
        <f>IF(COUNTA(S162:U162)&lt;&gt;2,"",ROUND(VLOOKUP(S162,食材リスト!$A$6:$H$505,6,FALSE)*U162/VLOOKUP(S162,食材リスト!$A$6:$H$505,2,FALSE),1))</f>
        <v/>
      </c>
      <c r="Z162" s="25" t="str">
        <f>IF(COUNTA(S162:U162)&lt;&gt;2,"",ROUND(VLOOKUP(S162,食材リスト!$A$6:$H$505,7,FALSE)*U162/VLOOKUP(S162,食材リスト!$A$6:$H$505,2,FALSE),0))</f>
        <v/>
      </c>
    </row>
    <row r="163" spans="1:26" ht="13.5" customHeight="1">
      <c r="A163" s="154"/>
      <c r="B163" s="155"/>
      <c r="C163" s="34"/>
      <c r="D163" s="12" t="str">
        <f>IF(A163="","",VLOOKUP(A163,食材リスト!$A$6:$H$505,3,FALSE))</f>
        <v/>
      </c>
      <c r="E163" s="19" t="str">
        <f>IF(COUNTA(A163:C163)&lt;&gt;2,"",ROUND(VLOOKUP(A163,食材リスト!$A$6:$H$505,4,FALSE)*C163/VLOOKUP(A163,食材リスト!$A$6:$H$505,2,FALSE),1))</f>
        <v/>
      </c>
      <c r="F163" s="30" t="str">
        <f>IF(COUNTA(A163:C163)&lt;&gt;2,"",ROUND(VLOOKUP(A163,食材リスト!$A$6:$H$505,5,FALSE)*C163/VLOOKUP(A163,食材リスト!$A$6:$H$505,2,FALSE),1))</f>
        <v/>
      </c>
      <c r="G163" s="20" t="str">
        <f>IF(COUNTA(A163:C163)&lt;&gt;2,"",ROUND(VLOOKUP(A163,食材リスト!$A$6:$H$505,6,FALSE)*C163/VLOOKUP(A163,食材リスト!$A$6:$H$505,2,FALSE),1))</f>
        <v/>
      </c>
      <c r="H163" s="25" t="str">
        <f>IF(COUNTA(A163:C163)&lt;&gt;2,"",ROUND(VLOOKUP(A163,食材リスト!$A$6:$H$505,7,FALSE)*C163/VLOOKUP(A163,食材リスト!$A$6:$H$505,2,FALSE),0))</f>
        <v/>
      </c>
      <c r="J163" s="154"/>
      <c r="K163" s="155"/>
      <c r="L163" s="34"/>
      <c r="M163" s="12" t="str">
        <f>IF(J163="","",VLOOKUP(J163,食材リスト!$A$6:$H$505,3,FALSE))</f>
        <v/>
      </c>
      <c r="N163" s="19" t="str">
        <f>IF(COUNTA(J163:L163)&lt;&gt;2,"",ROUND(VLOOKUP(J163,食材リスト!$A$6:$H$505,4,FALSE)*L163/VLOOKUP(J163,食材リスト!$A$6:$H$505,2,FALSE),1))</f>
        <v/>
      </c>
      <c r="O163" s="30" t="str">
        <f>IF(COUNTA(J163:L163)&lt;&gt;2,"",ROUND(VLOOKUP(J163,食材リスト!$A$6:$H$505,5,FALSE)*L163/VLOOKUP(J163,食材リスト!$A$6:$H$505,2,FALSE),1))</f>
        <v/>
      </c>
      <c r="P163" s="20" t="str">
        <f>IF(COUNTA(J163:L163)&lt;&gt;2,"",ROUND(VLOOKUP(J163,食材リスト!$A$6:$H$505,6,FALSE)*L163/VLOOKUP(J163,食材リスト!$A$6:$H$505,2,FALSE),1))</f>
        <v/>
      </c>
      <c r="Q163" s="25" t="str">
        <f>IF(COUNTA(J163:L163)&lt;&gt;2,"",ROUND(VLOOKUP(J163,食材リスト!$A$6:$H$505,7,FALSE)*L163/VLOOKUP(J163,食材リスト!$A$6:$H$505,2,FALSE),0))</f>
        <v/>
      </c>
      <c r="S163" s="154"/>
      <c r="T163" s="155"/>
      <c r="U163" s="34"/>
      <c r="V163" s="12" t="str">
        <f>IF(S163="","",VLOOKUP(S163,食材リスト!$A$6:$H$505,3,FALSE))</f>
        <v/>
      </c>
      <c r="W163" s="19" t="str">
        <f>IF(COUNTA(S163:U163)&lt;&gt;2,"",ROUND(VLOOKUP(S163,食材リスト!$A$6:$H$505,4,FALSE)*U163/VLOOKUP(S163,食材リスト!$A$6:$H$505,2,FALSE),1))</f>
        <v/>
      </c>
      <c r="X163" s="30" t="str">
        <f>IF(COUNTA(S163:U163)&lt;&gt;2,"",ROUND(VLOOKUP(S163,食材リスト!$A$6:$H$505,5,FALSE)*U163/VLOOKUP(S163,食材リスト!$A$6:$H$505,2,FALSE),1))</f>
        <v/>
      </c>
      <c r="Y163" s="20" t="str">
        <f>IF(COUNTA(S163:U163)&lt;&gt;2,"",ROUND(VLOOKUP(S163,食材リスト!$A$6:$H$505,6,FALSE)*U163/VLOOKUP(S163,食材リスト!$A$6:$H$505,2,FALSE),1))</f>
        <v/>
      </c>
      <c r="Z163" s="25" t="str">
        <f>IF(COUNTA(S163:U163)&lt;&gt;2,"",ROUND(VLOOKUP(S163,食材リスト!$A$6:$H$505,7,FALSE)*U163/VLOOKUP(S163,食材リスト!$A$6:$H$505,2,FALSE),0))</f>
        <v/>
      </c>
    </row>
    <row r="164" spans="1:26" ht="13.5" customHeight="1">
      <c r="A164" s="152"/>
      <c r="B164" s="153"/>
      <c r="C164" s="43"/>
      <c r="D164" s="13" t="str">
        <f>IF(A164="","",VLOOKUP(A164,食材リスト!$A$6:$H$505,3,FALSE))</f>
        <v/>
      </c>
      <c r="E164" s="21" t="str">
        <f>IF(COUNTA(A164:C164)&lt;&gt;2,"",ROUND(VLOOKUP(A164,食材リスト!$A$6:$H$505,4,FALSE)*C164/VLOOKUP(A164,食材リスト!$A$6:$H$505,2,FALSE),1))</f>
        <v/>
      </c>
      <c r="F164" s="31" t="str">
        <f>IF(COUNTA(A164:C164)&lt;&gt;2,"",ROUND(VLOOKUP(A164,食材リスト!$A$6:$H$505,5,FALSE)*C164/VLOOKUP(A164,食材リスト!$A$6:$H$505,2,FALSE),1))</f>
        <v/>
      </c>
      <c r="G164" s="22" t="str">
        <f>IF(COUNTA(A164:C164)&lt;&gt;2,"",ROUND(VLOOKUP(A164,食材リスト!$A$6:$H$505,6,FALSE)*C164/VLOOKUP(A164,食材リスト!$A$6:$H$505,2,FALSE),1))</f>
        <v/>
      </c>
      <c r="H164" s="26" t="str">
        <f>IF(COUNTA(A164:C164)&lt;&gt;2,"",ROUND(VLOOKUP(A164,食材リスト!$A$6:$H$505,7,FALSE)*C164/VLOOKUP(A164,食材リスト!$A$6:$H$505,2,FALSE),0))</f>
        <v/>
      </c>
      <c r="J164" s="152"/>
      <c r="K164" s="153"/>
      <c r="L164" s="43"/>
      <c r="M164" s="13" t="str">
        <f>IF(J164="","",VLOOKUP(J164,食材リスト!$A$6:$H$505,3,FALSE))</f>
        <v/>
      </c>
      <c r="N164" s="21" t="str">
        <f>IF(COUNTA(J164:L164)&lt;&gt;2,"",ROUND(VLOOKUP(J164,食材リスト!$A$6:$H$505,4,FALSE)*L164/VLOOKUP(J164,食材リスト!$A$6:$H$505,2,FALSE),1))</f>
        <v/>
      </c>
      <c r="O164" s="31" t="str">
        <f>IF(COUNTA(J164:L164)&lt;&gt;2,"",ROUND(VLOOKUP(J164,食材リスト!$A$6:$H$505,5,FALSE)*L164/VLOOKUP(J164,食材リスト!$A$6:$H$505,2,FALSE),1))</f>
        <v/>
      </c>
      <c r="P164" s="22" t="str">
        <f>IF(COUNTA(J164:L164)&lt;&gt;2,"",ROUND(VLOOKUP(J164,食材リスト!$A$6:$H$505,6,FALSE)*L164/VLOOKUP(J164,食材リスト!$A$6:$H$505,2,FALSE),1))</f>
        <v/>
      </c>
      <c r="Q164" s="26" t="str">
        <f>IF(COUNTA(J164:L164)&lt;&gt;2,"",ROUND(VLOOKUP(J164,食材リスト!$A$6:$H$505,7,FALSE)*L164/VLOOKUP(J164,食材リスト!$A$6:$H$505,2,FALSE),0))</f>
        <v/>
      </c>
      <c r="S164" s="152"/>
      <c r="T164" s="153"/>
      <c r="U164" s="43"/>
      <c r="V164" s="13" t="str">
        <f>IF(S164="","",VLOOKUP(S164,食材リスト!$A$6:$H$505,3,FALSE))</f>
        <v/>
      </c>
      <c r="W164" s="21" t="str">
        <f>IF(COUNTA(S164:U164)&lt;&gt;2,"",ROUND(VLOOKUP(S164,食材リスト!$A$6:$H$505,4,FALSE)*U164/VLOOKUP(S164,食材リスト!$A$6:$H$505,2,FALSE),1))</f>
        <v/>
      </c>
      <c r="X164" s="31" t="str">
        <f>IF(COUNTA(S164:U164)&lt;&gt;2,"",ROUND(VLOOKUP(S164,食材リスト!$A$6:$H$505,5,FALSE)*U164/VLOOKUP(S164,食材リスト!$A$6:$H$505,2,FALSE),1))</f>
        <v/>
      </c>
      <c r="Y164" s="22" t="str">
        <f>IF(COUNTA(S164:U164)&lt;&gt;2,"",ROUND(VLOOKUP(S164,食材リスト!$A$6:$H$505,6,FALSE)*U164/VLOOKUP(S164,食材リスト!$A$6:$H$505,2,FALSE),1))</f>
        <v/>
      </c>
      <c r="Z164" s="26" t="str">
        <f>IF(COUNTA(S164:U164)&lt;&gt;2,"",ROUND(VLOOKUP(S164,食材リスト!$A$6:$H$505,7,FALSE)*U164/VLOOKUP(S164,食材リスト!$A$6:$H$505,2,FALSE),0))</f>
        <v/>
      </c>
    </row>
    <row r="165" spans="1:26" ht="13.5" customHeight="1">
      <c r="N165" s="5"/>
      <c r="O165" s="5"/>
    </row>
    <row r="166" spans="1:26" ht="13.5" customHeight="1">
      <c r="A166" s="27"/>
      <c r="E166"/>
      <c r="F166"/>
    </row>
    <row r="167" spans="1:26" ht="13.5" customHeight="1">
      <c r="A167" s="158" t="s">
        <v>46</v>
      </c>
      <c r="E167" s="102" t="s">
        <v>42</v>
      </c>
      <c r="F167" s="103"/>
      <c r="G167" s="103"/>
      <c r="H167" s="104"/>
      <c r="J167" s="158" t="s">
        <v>46</v>
      </c>
      <c r="N167" s="102" t="s">
        <v>42</v>
      </c>
      <c r="O167" s="103"/>
      <c r="P167" s="103"/>
      <c r="Q167" s="104"/>
      <c r="S167" s="158" t="s">
        <v>46</v>
      </c>
      <c r="W167" s="102" t="s">
        <v>42</v>
      </c>
      <c r="X167" s="103"/>
      <c r="Y167" s="103"/>
      <c r="Z167" s="104"/>
    </row>
    <row r="168" spans="1:26" ht="13.5" customHeight="1">
      <c r="A168" s="213"/>
      <c r="E168" s="81" t="str">
        <f>IF(SUM(E170:G189)=0,"",ROUND(SUM(E170:E189),0)&amp;"g "&amp;"("&amp;ROUND(SUM(E170:E189)*100/(SUM(E170:E189)+SUM(F170:F189)+SUM(G170:G189)),0)&amp;"%)")</f>
        <v/>
      </c>
      <c r="F168" s="80" t="str">
        <f>IF(SUM(E170:G189)=0,"",ROUND(SUM(F170:F189),0)&amp;"g "&amp;"("&amp;ROUND(SUM(F170:F189)*100/(SUM(E170:E189)+SUM(F170:F189)+SUM(G170:G189)),0)&amp;"%)")</f>
        <v/>
      </c>
      <c r="G168" s="78" t="str">
        <f>IF(SUM(E170:G189)=0,"",ROUND(SUM(G170:G189),0)&amp;"g "&amp;"("&amp;ROUND(SUM(G170:G189)*100/(SUM(E170:E189)+SUM(F170:F189)+SUM(G170:G189)),0)&amp;"%)")</f>
        <v/>
      </c>
      <c r="H168" s="79">
        <f>SUM(H170:H189)</f>
        <v>0</v>
      </c>
      <c r="J168" s="213"/>
      <c r="N168" s="81" t="str">
        <f>IF(SUM(N170:P189)=0,"",ROUND(SUM(N170:N189),0)&amp;"g "&amp;"("&amp;ROUND(SUM(N170:N189)*100/(SUM(N170:N189)+SUM(O170:O189)+SUM(P170:P189)),0)&amp;"%)")</f>
        <v/>
      </c>
      <c r="O168" s="80" t="str">
        <f>IF(SUM(N170:P189)=0,"",ROUND(SUM(O170:O189),0)&amp;"g "&amp;"("&amp;ROUND(SUM(O170:O189)*100/(SUM(N170:N189)+SUM(O170:O189)+SUM(P170:P189)),0)&amp;"%)")</f>
        <v/>
      </c>
      <c r="P168" s="78" t="str">
        <f>IF(SUM(N170:P189)=0,"",ROUND(SUM(P170:P189),0)&amp;"g "&amp;"("&amp;ROUND(SUM(P170:P189)*100/(SUM(N170:N189)+SUM(O170:O189)+SUM(P170:P189)),0)&amp;"%)")</f>
        <v/>
      </c>
      <c r="Q168" s="79">
        <f>SUM(Q170:Q189)</f>
        <v>0</v>
      </c>
      <c r="S168" s="213"/>
      <c r="W168" s="81" t="str">
        <f>IF(SUM(W170:Y189)=0,"",ROUND(SUM(W170:W189),0)&amp;"g "&amp;"("&amp;ROUND(SUM(W170:W189)*100/(SUM(W170:W189)+SUM(X170:X189)+SUM(Y170:Y189)),0)&amp;"%)")</f>
        <v/>
      </c>
      <c r="X168" s="80" t="str">
        <f>IF(SUM(W170:Y189)=0,"",ROUND(SUM(X170:X189),0)&amp;"g "&amp;"("&amp;ROUND(SUM(X170:X189)*100/(SUM(W170:W189)+SUM(X170:X189)+SUM(Y170:Y189)),0)&amp;"%)")</f>
        <v/>
      </c>
      <c r="Y168" s="78" t="str">
        <f>IF(SUM(W170:Y189)=0,"",ROUND(SUM(Y170:Y189),0)&amp;"g "&amp;"("&amp;ROUND(SUM(Y170:Y189)*100/(SUM(W170:W189)+SUM(X170:X189)+SUM(Y170:Y189)),0)&amp;"%)")</f>
        <v/>
      </c>
      <c r="Z168" s="79">
        <f>SUM(Z170:Z189)</f>
        <v>0</v>
      </c>
    </row>
    <row r="169" spans="1:26" ht="13.5" customHeight="1">
      <c r="A169" s="105" t="s">
        <v>30</v>
      </c>
      <c r="B169" s="106"/>
      <c r="C169" s="2" t="s">
        <v>35</v>
      </c>
      <c r="D169" s="6" t="s">
        <v>24</v>
      </c>
      <c r="E169" s="107" t="s">
        <v>23</v>
      </c>
      <c r="F169" s="28" t="s">
        <v>21</v>
      </c>
      <c r="G169" s="103" t="s">
        <v>22</v>
      </c>
      <c r="H169" s="6" t="s">
        <v>25</v>
      </c>
      <c r="J169" s="105" t="s">
        <v>30</v>
      </c>
      <c r="K169" s="106"/>
      <c r="L169" s="2" t="s">
        <v>35</v>
      </c>
      <c r="M169" s="6" t="s">
        <v>24</v>
      </c>
      <c r="N169" s="107" t="s">
        <v>23</v>
      </c>
      <c r="O169" s="28" t="s">
        <v>21</v>
      </c>
      <c r="P169" s="103" t="s">
        <v>22</v>
      </c>
      <c r="Q169" s="6" t="s">
        <v>25</v>
      </c>
      <c r="S169" s="105" t="s">
        <v>30</v>
      </c>
      <c r="T169" s="106"/>
      <c r="U169" s="2" t="s">
        <v>35</v>
      </c>
      <c r="V169" s="6" t="s">
        <v>24</v>
      </c>
      <c r="W169" s="107" t="s">
        <v>23</v>
      </c>
      <c r="X169" s="28" t="s">
        <v>21</v>
      </c>
      <c r="Y169" s="103" t="s">
        <v>22</v>
      </c>
      <c r="Z169" s="6" t="s">
        <v>25</v>
      </c>
    </row>
    <row r="170" spans="1:26" ht="13.5" customHeight="1">
      <c r="A170" s="160"/>
      <c r="B170" s="161"/>
      <c r="C170" s="49"/>
      <c r="D170" s="23" t="str">
        <f>IF(A170="","",VLOOKUP(A170,食材リスト!$A$6:$H$505,3,FALSE))</f>
        <v/>
      </c>
      <c r="E170" s="17" t="str">
        <f>IF(COUNTA(A170:C170)&lt;&gt;2,"",ROUND(VLOOKUP(A170,食材リスト!$A$6:$H$505,4,FALSE)*C170/VLOOKUP(A170,食材リスト!$A$6:$H$505,2,FALSE),1))</f>
        <v/>
      </c>
      <c r="F170" s="29" t="str">
        <f>IF(COUNTA(A170:C170)&lt;&gt;2,"",ROUND(VLOOKUP(A170,食材リスト!$A$6:$H$505,5,FALSE)*C170/VLOOKUP(A170,食材リスト!$A$6:$H$505,2,FALSE),1))</f>
        <v/>
      </c>
      <c r="G170" s="18" t="str">
        <f>IF(COUNTA(A170:C170)&lt;&gt;2,"",ROUND(VLOOKUP(A170,食材リスト!$A$6:$H$505,6,FALSE)*C170/VLOOKUP(A170,食材リスト!$A$6:$H$505,2,FALSE),1))</f>
        <v/>
      </c>
      <c r="H170" s="24" t="str">
        <f>IF(COUNTA(A170:C170)&lt;&gt;2,"",ROUND(VLOOKUP(A170,食材リスト!$A$6:$H$505,7,FALSE)*C170/VLOOKUP(A170,食材リスト!$A$6:$H$505,2,FALSE),0))</f>
        <v/>
      </c>
      <c r="J170" s="154"/>
      <c r="K170" s="155"/>
      <c r="L170" s="49"/>
      <c r="M170" s="23" t="str">
        <f>IF(J170="","",VLOOKUP(J170,食材リスト!$A$6:$H$505,3,FALSE))</f>
        <v/>
      </c>
      <c r="N170" s="17" t="str">
        <f>IF(COUNTA(J170:L170)&lt;&gt;2,"",ROUND(VLOOKUP(J170,食材リスト!$A$6:$H$505,4,FALSE)*L170/VLOOKUP(J170,食材リスト!$A$6:$H$505,2,FALSE),1))</f>
        <v/>
      </c>
      <c r="O170" s="29" t="str">
        <f>IF(COUNTA(J170:L170)&lt;&gt;2,"",ROUND(VLOOKUP(J170,食材リスト!$A$6:$H$505,5,FALSE)*L170/VLOOKUP(J170,食材リスト!$A$6:$H$505,2,FALSE),1))</f>
        <v/>
      </c>
      <c r="P170" s="18" t="str">
        <f>IF(COUNTA(J170:L170)&lt;&gt;2,"",ROUND(VLOOKUP(J170,食材リスト!$A$6:$H$505,6,FALSE)*L170/VLOOKUP(J170,食材リスト!$A$6:$H$505,2,FALSE),1))</f>
        <v/>
      </c>
      <c r="Q170" s="24" t="str">
        <f>IF(COUNTA(J170:L170)&lt;&gt;2,"",ROUND(VLOOKUP(J170,食材リスト!$A$6:$H$505,7,FALSE)*L170/VLOOKUP(J170,食材リスト!$A$6:$H$505,2,FALSE),0))</f>
        <v/>
      </c>
      <c r="S170" s="154"/>
      <c r="T170" s="155"/>
      <c r="U170" s="49"/>
      <c r="V170" s="23" t="str">
        <f>IF(S170="","",VLOOKUP(S170,食材リスト!$A$6:$H$505,3,FALSE))</f>
        <v/>
      </c>
      <c r="W170" s="17" t="str">
        <f>IF(COUNTA(S170:U170)&lt;&gt;2,"",ROUND(VLOOKUP(S170,食材リスト!$A$6:$H$505,4,FALSE)*U170/VLOOKUP(S170,食材リスト!$A$6:$H$505,2,FALSE),1))</f>
        <v/>
      </c>
      <c r="X170" s="29" t="str">
        <f>IF(COUNTA(S170:U170)&lt;&gt;2,"",ROUND(VLOOKUP(S170,食材リスト!$A$6:$H$505,5,FALSE)*U170/VLOOKUP(S170,食材リスト!$A$6:$H$505,2,FALSE),1))</f>
        <v/>
      </c>
      <c r="Y170" s="18" t="str">
        <f>IF(COUNTA(S170:U170)&lt;&gt;2,"",ROUND(VLOOKUP(S170,食材リスト!$A$6:$H$505,6,FALSE)*U170/VLOOKUP(S170,食材リスト!$A$6:$H$505,2,FALSE),1))</f>
        <v/>
      </c>
      <c r="Z170" s="24" t="str">
        <f>IF(COUNTA(S170:U170)&lt;&gt;2,"",ROUND(VLOOKUP(S170,食材リスト!$A$6:$H$505,7,FALSE)*U170/VLOOKUP(S170,食材リスト!$A$6:$H$505,2,FALSE),0))</f>
        <v/>
      </c>
    </row>
    <row r="171" spans="1:26" ht="13.5" customHeight="1">
      <c r="A171" s="154"/>
      <c r="B171" s="155"/>
      <c r="C171" s="34"/>
      <c r="D171" s="12" t="str">
        <f>IF(A171="","",VLOOKUP(A171,食材リスト!$A$6:$H$505,3,FALSE))</f>
        <v/>
      </c>
      <c r="E171" s="19" t="str">
        <f>IF(COUNTA(A171:C171)&lt;&gt;2,"",ROUND(VLOOKUP(A171,食材リスト!$A$6:$H$505,4,FALSE)*C171/VLOOKUP(A171,食材リスト!$A$6:$H$505,2,FALSE),1))</f>
        <v/>
      </c>
      <c r="F171" s="30" t="str">
        <f>IF(COUNTA(A171:C171)&lt;&gt;2,"",ROUND(VLOOKUP(A171,食材リスト!$A$6:$H$505,5,FALSE)*C171/VLOOKUP(A171,食材リスト!$A$6:$H$505,2,FALSE),1))</f>
        <v/>
      </c>
      <c r="G171" s="20" t="str">
        <f>IF(COUNTA(A171:C171)&lt;&gt;2,"",ROUND(VLOOKUP(A171,食材リスト!$A$6:$H$505,6,FALSE)*C171/VLOOKUP(A171,食材リスト!$A$6:$H$505,2,FALSE),1))</f>
        <v/>
      </c>
      <c r="H171" s="25" t="str">
        <f>IF(COUNTA(A171:C171)&lt;&gt;2,"",ROUND(VLOOKUP(A171,食材リスト!$A$6:$H$505,7,FALSE)*C171/VLOOKUP(A171,食材リスト!$A$6:$H$505,2,FALSE),0))</f>
        <v/>
      </c>
      <c r="J171" s="154"/>
      <c r="K171" s="155"/>
      <c r="L171" s="34"/>
      <c r="M171" s="12" t="str">
        <f>IF(J171="","",VLOOKUP(J171,食材リスト!$A$6:$H$505,3,FALSE))</f>
        <v/>
      </c>
      <c r="N171" s="19" t="str">
        <f>IF(COUNTA(J171:L171)&lt;&gt;2,"",ROUND(VLOOKUP(J171,食材リスト!$A$6:$H$505,4,FALSE)*L171/VLOOKUP(J171,食材リスト!$A$6:$H$505,2,FALSE),1))</f>
        <v/>
      </c>
      <c r="O171" s="30" t="str">
        <f>IF(COUNTA(J171:L171)&lt;&gt;2,"",ROUND(VLOOKUP(J171,食材リスト!$A$6:$H$505,5,FALSE)*L171/VLOOKUP(J171,食材リスト!$A$6:$H$505,2,FALSE),1))</f>
        <v/>
      </c>
      <c r="P171" s="20" t="str">
        <f>IF(COUNTA(J171:L171)&lt;&gt;2,"",ROUND(VLOOKUP(J171,食材リスト!$A$6:$H$505,6,FALSE)*L171/VLOOKUP(J171,食材リスト!$A$6:$H$505,2,FALSE),1))</f>
        <v/>
      </c>
      <c r="Q171" s="25" t="str">
        <f>IF(COUNTA(J171:L171)&lt;&gt;2,"",ROUND(VLOOKUP(J171,食材リスト!$A$6:$H$505,7,FALSE)*L171/VLOOKUP(J171,食材リスト!$A$6:$H$505,2,FALSE),0))</f>
        <v/>
      </c>
      <c r="S171" s="154"/>
      <c r="T171" s="155"/>
      <c r="U171" s="34"/>
      <c r="V171" s="12" t="str">
        <f>IF(S171="","",VLOOKUP(S171,食材リスト!$A$6:$H$505,3,FALSE))</f>
        <v/>
      </c>
      <c r="W171" s="19" t="str">
        <f>IF(COUNTA(S171:U171)&lt;&gt;2,"",ROUND(VLOOKUP(S171,食材リスト!$A$6:$H$505,4,FALSE)*U171/VLOOKUP(S171,食材リスト!$A$6:$H$505,2,FALSE),1))</f>
        <v/>
      </c>
      <c r="X171" s="30" t="str">
        <f>IF(COUNTA(S171:U171)&lt;&gt;2,"",ROUND(VLOOKUP(S171,食材リスト!$A$6:$H$505,5,FALSE)*U171/VLOOKUP(S171,食材リスト!$A$6:$H$505,2,FALSE),1))</f>
        <v/>
      </c>
      <c r="Y171" s="20" t="str">
        <f>IF(COUNTA(S171:U171)&lt;&gt;2,"",ROUND(VLOOKUP(S171,食材リスト!$A$6:$H$505,6,FALSE)*U171/VLOOKUP(S171,食材リスト!$A$6:$H$505,2,FALSE),1))</f>
        <v/>
      </c>
      <c r="Z171" s="25" t="str">
        <f>IF(COUNTA(S171:U171)&lt;&gt;2,"",ROUND(VLOOKUP(S171,食材リスト!$A$6:$H$505,7,FALSE)*U171/VLOOKUP(S171,食材リスト!$A$6:$H$505,2,FALSE),0))</f>
        <v/>
      </c>
    </row>
    <row r="172" spans="1:26" ht="13.5" customHeight="1">
      <c r="A172" s="154"/>
      <c r="B172" s="155"/>
      <c r="C172" s="34"/>
      <c r="D172" s="12" t="str">
        <f>IF(A172="","",VLOOKUP(A172,食材リスト!$A$6:$H$505,3,FALSE))</f>
        <v/>
      </c>
      <c r="E172" s="19" t="str">
        <f>IF(COUNTA(A172:C172)&lt;&gt;2,"",ROUND(VLOOKUP(A172,食材リスト!$A$6:$H$505,4,FALSE)*C172/VLOOKUP(A172,食材リスト!$A$6:$H$505,2,FALSE),1))</f>
        <v/>
      </c>
      <c r="F172" s="30" t="str">
        <f>IF(COUNTA(A172:C172)&lt;&gt;2,"",ROUND(VLOOKUP(A172,食材リスト!$A$6:$H$505,5,FALSE)*C172/VLOOKUP(A172,食材リスト!$A$6:$H$505,2,FALSE),1))</f>
        <v/>
      </c>
      <c r="G172" s="20" t="str">
        <f>IF(COUNTA(A172:C172)&lt;&gt;2,"",ROUND(VLOOKUP(A172,食材リスト!$A$6:$H$505,6,FALSE)*C172/VLOOKUP(A172,食材リスト!$A$6:$H$505,2,FALSE),1))</f>
        <v/>
      </c>
      <c r="H172" s="25" t="str">
        <f>IF(COUNTA(A172:C172)&lt;&gt;2,"",ROUND(VLOOKUP(A172,食材リスト!$A$6:$H$505,7,FALSE)*C172/VLOOKUP(A172,食材リスト!$A$6:$H$505,2,FALSE),0))</f>
        <v/>
      </c>
      <c r="J172" s="154"/>
      <c r="K172" s="155"/>
      <c r="L172" s="34"/>
      <c r="M172" s="12" t="str">
        <f>IF(J172="","",VLOOKUP(J172,食材リスト!$A$6:$H$505,3,FALSE))</f>
        <v/>
      </c>
      <c r="N172" s="19" t="str">
        <f>IF(COUNTA(J172:L172)&lt;&gt;2,"",ROUND(VLOOKUP(J172,食材リスト!$A$6:$H$505,4,FALSE)*L172/VLOOKUP(J172,食材リスト!$A$6:$H$505,2,FALSE),1))</f>
        <v/>
      </c>
      <c r="O172" s="30" t="str">
        <f>IF(COUNTA(J172:L172)&lt;&gt;2,"",ROUND(VLOOKUP(J172,食材リスト!$A$6:$H$505,5,FALSE)*L172/VLOOKUP(J172,食材リスト!$A$6:$H$505,2,FALSE),1))</f>
        <v/>
      </c>
      <c r="P172" s="20" t="str">
        <f>IF(COUNTA(J172:L172)&lt;&gt;2,"",ROUND(VLOOKUP(J172,食材リスト!$A$6:$H$505,6,FALSE)*L172/VLOOKUP(J172,食材リスト!$A$6:$H$505,2,FALSE),1))</f>
        <v/>
      </c>
      <c r="Q172" s="25" t="str">
        <f>IF(COUNTA(J172:L172)&lt;&gt;2,"",ROUND(VLOOKUP(J172,食材リスト!$A$6:$H$505,7,FALSE)*L172/VLOOKUP(J172,食材リスト!$A$6:$H$505,2,FALSE),0))</f>
        <v/>
      </c>
      <c r="S172" s="154"/>
      <c r="T172" s="155"/>
      <c r="U172" s="34"/>
      <c r="V172" s="12" t="str">
        <f>IF(S172="","",VLOOKUP(S172,食材リスト!$A$6:$H$505,3,FALSE))</f>
        <v/>
      </c>
      <c r="W172" s="19" t="str">
        <f>IF(COUNTA(S172:U172)&lt;&gt;2,"",ROUND(VLOOKUP(S172,食材リスト!$A$6:$H$505,4,FALSE)*U172/VLOOKUP(S172,食材リスト!$A$6:$H$505,2,FALSE),1))</f>
        <v/>
      </c>
      <c r="X172" s="30" t="str">
        <f>IF(COUNTA(S172:U172)&lt;&gt;2,"",ROUND(VLOOKUP(S172,食材リスト!$A$6:$H$505,5,FALSE)*U172/VLOOKUP(S172,食材リスト!$A$6:$H$505,2,FALSE),1))</f>
        <v/>
      </c>
      <c r="Y172" s="20" t="str">
        <f>IF(COUNTA(S172:U172)&lt;&gt;2,"",ROUND(VLOOKUP(S172,食材リスト!$A$6:$H$505,6,FALSE)*U172/VLOOKUP(S172,食材リスト!$A$6:$H$505,2,FALSE),1))</f>
        <v/>
      </c>
      <c r="Z172" s="25" t="str">
        <f>IF(COUNTA(S172:U172)&lt;&gt;2,"",ROUND(VLOOKUP(S172,食材リスト!$A$6:$H$505,7,FALSE)*U172/VLOOKUP(S172,食材リスト!$A$6:$H$505,2,FALSE),0))</f>
        <v/>
      </c>
    </row>
    <row r="173" spans="1:26" ht="13.5" customHeight="1">
      <c r="A173" s="154"/>
      <c r="B173" s="155"/>
      <c r="C173" s="34"/>
      <c r="D173" s="12" t="str">
        <f>IF(A173="","",VLOOKUP(A173,食材リスト!$A$6:$H$505,3,FALSE))</f>
        <v/>
      </c>
      <c r="E173" s="19" t="str">
        <f>IF(COUNTA(A173:C173)&lt;&gt;2,"",ROUND(VLOOKUP(A173,食材リスト!$A$6:$H$505,4,FALSE)*C173/VLOOKUP(A173,食材リスト!$A$6:$H$505,2,FALSE),1))</f>
        <v/>
      </c>
      <c r="F173" s="30" t="str">
        <f>IF(COUNTA(A173:C173)&lt;&gt;2,"",ROUND(VLOOKUP(A173,食材リスト!$A$6:$H$505,5,FALSE)*C173/VLOOKUP(A173,食材リスト!$A$6:$H$505,2,FALSE),1))</f>
        <v/>
      </c>
      <c r="G173" s="20" t="str">
        <f>IF(COUNTA(A173:C173)&lt;&gt;2,"",ROUND(VLOOKUP(A173,食材リスト!$A$6:$H$505,6,FALSE)*C173/VLOOKUP(A173,食材リスト!$A$6:$H$505,2,FALSE),1))</f>
        <v/>
      </c>
      <c r="H173" s="25" t="str">
        <f>IF(COUNTA(A173:C173)&lt;&gt;2,"",ROUND(VLOOKUP(A173,食材リスト!$A$6:$H$505,7,FALSE)*C173/VLOOKUP(A173,食材リスト!$A$6:$H$505,2,FALSE),0))</f>
        <v/>
      </c>
      <c r="J173" s="154"/>
      <c r="K173" s="155"/>
      <c r="L173" s="34"/>
      <c r="M173" s="12" t="str">
        <f>IF(J173="","",VLOOKUP(J173,食材リスト!$A$6:$H$505,3,FALSE))</f>
        <v/>
      </c>
      <c r="N173" s="19" t="str">
        <f>IF(COUNTA(J173:L173)&lt;&gt;2,"",ROUND(VLOOKUP(J173,食材リスト!$A$6:$H$505,4,FALSE)*L173/VLOOKUP(J173,食材リスト!$A$6:$H$505,2,FALSE),1))</f>
        <v/>
      </c>
      <c r="O173" s="30" t="str">
        <f>IF(COUNTA(J173:L173)&lt;&gt;2,"",ROUND(VLOOKUP(J173,食材リスト!$A$6:$H$505,5,FALSE)*L173/VLOOKUP(J173,食材リスト!$A$6:$H$505,2,FALSE),1))</f>
        <v/>
      </c>
      <c r="P173" s="20" t="str">
        <f>IF(COUNTA(J173:L173)&lt;&gt;2,"",ROUND(VLOOKUP(J173,食材リスト!$A$6:$H$505,6,FALSE)*L173/VLOOKUP(J173,食材リスト!$A$6:$H$505,2,FALSE),1))</f>
        <v/>
      </c>
      <c r="Q173" s="25" t="str">
        <f>IF(COUNTA(J173:L173)&lt;&gt;2,"",ROUND(VLOOKUP(J173,食材リスト!$A$6:$H$505,7,FALSE)*L173/VLOOKUP(J173,食材リスト!$A$6:$H$505,2,FALSE),0))</f>
        <v/>
      </c>
      <c r="S173" s="154"/>
      <c r="T173" s="155"/>
      <c r="U173" s="34"/>
      <c r="V173" s="12" t="str">
        <f>IF(S173="","",VLOOKUP(S173,食材リスト!$A$6:$H$505,3,FALSE))</f>
        <v/>
      </c>
      <c r="W173" s="19" t="str">
        <f>IF(COUNTA(S173:U173)&lt;&gt;2,"",ROUND(VLOOKUP(S173,食材リスト!$A$6:$H$505,4,FALSE)*U173/VLOOKUP(S173,食材リスト!$A$6:$H$505,2,FALSE),1))</f>
        <v/>
      </c>
      <c r="X173" s="30" t="str">
        <f>IF(COUNTA(S173:U173)&lt;&gt;2,"",ROUND(VLOOKUP(S173,食材リスト!$A$6:$H$505,5,FALSE)*U173/VLOOKUP(S173,食材リスト!$A$6:$H$505,2,FALSE),1))</f>
        <v/>
      </c>
      <c r="Y173" s="20" t="str">
        <f>IF(COUNTA(S173:U173)&lt;&gt;2,"",ROUND(VLOOKUP(S173,食材リスト!$A$6:$H$505,6,FALSE)*U173/VLOOKUP(S173,食材リスト!$A$6:$H$505,2,FALSE),1))</f>
        <v/>
      </c>
      <c r="Z173" s="25" t="str">
        <f>IF(COUNTA(S173:U173)&lt;&gt;2,"",ROUND(VLOOKUP(S173,食材リスト!$A$6:$H$505,7,FALSE)*U173/VLOOKUP(S173,食材リスト!$A$6:$H$505,2,FALSE),0))</f>
        <v/>
      </c>
    </row>
    <row r="174" spans="1:26" ht="13.5" customHeight="1">
      <c r="A174" s="154"/>
      <c r="B174" s="155"/>
      <c r="C174" s="34"/>
      <c r="D174" s="12" t="str">
        <f>IF(A174="","",VLOOKUP(A174,食材リスト!$A$6:$H$505,3,FALSE))</f>
        <v/>
      </c>
      <c r="E174" s="19" t="str">
        <f>IF(COUNTA(A174:C174)&lt;&gt;2,"",ROUND(VLOOKUP(A174,食材リスト!$A$6:$H$505,4,FALSE)*C174/VLOOKUP(A174,食材リスト!$A$6:$H$505,2,FALSE),1))</f>
        <v/>
      </c>
      <c r="F174" s="30" t="str">
        <f>IF(COUNTA(A174:C174)&lt;&gt;2,"",ROUND(VLOOKUP(A174,食材リスト!$A$6:$H$505,5,FALSE)*C174/VLOOKUP(A174,食材リスト!$A$6:$H$505,2,FALSE),1))</f>
        <v/>
      </c>
      <c r="G174" s="20" t="str">
        <f>IF(COUNTA(A174:C174)&lt;&gt;2,"",ROUND(VLOOKUP(A174,食材リスト!$A$6:$H$505,6,FALSE)*C174/VLOOKUP(A174,食材リスト!$A$6:$H$505,2,FALSE),1))</f>
        <v/>
      </c>
      <c r="H174" s="25" t="str">
        <f>IF(COUNTA(A174:C174)&lt;&gt;2,"",ROUND(VLOOKUP(A174,食材リスト!$A$6:$H$505,7,FALSE)*C174/VLOOKUP(A174,食材リスト!$A$6:$H$505,2,FALSE),0))</f>
        <v/>
      </c>
      <c r="J174" s="154"/>
      <c r="K174" s="155"/>
      <c r="L174" s="34"/>
      <c r="M174" s="12" t="str">
        <f>IF(J174="","",VLOOKUP(J174,食材リスト!$A$6:$H$505,3,FALSE))</f>
        <v/>
      </c>
      <c r="N174" s="19" t="str">
        <f>IF(COUNTA(J174:L174)&lt;&gt;2,"",ROUND(VLOOKUP(J174,食材リスト!$A$6:$H$505,4,FALSE)*L174/VLOOKUP(J174,食材リスト!$A$6:$H$505,2,FALSE),1))</f>
        <v/>
      </c>
      <c r="O174" s="30" t="str">
        <f>IF(COUNTA(J174:L174)&lt;&gt;2,"",ROUND(VLOOKUP(J174,食材リスト!$A$6:$H$505,5,FALSE)*L174/VLOOKUP(J174,食材リスト!$A$6:$H$505,2,FALSE),1))</f>
        <v/>
      </c>
      <c r="P174" s="20" t="str">
        <f>IF(COUNTA(J174:L174)&lt;&gt;2,"",ROUND(VLOOKUP(J174,食材リスト!$A$6:$H$505,6,FALSE)*L174/VLOOKUP(J174,食材リスト!$A$6:$H$505,2,FALSE),1))</f>
        <v/>
      </c>
      <c r="Q174" s="25" t="str">
        <f>IF(COUNTA(J174:L174)&lt;&gt;2,"",ROUND(VLOOKUP(J174,食材リスト!$A$6:$H$505,7,FALSE)*L174/VLOOKUP(J174,食材リスト!$A$6:$H$505,2,FALSE),0))</f>
        <v/>
      </c>
      <c r="S174" s="154"/>
      <c r="T174" s="155"/>
      <c r="U174" s="34"/>
      <c r="V174" s="12" t="str">
        <f>IF(S174="","",VLOOKUP(S174,食材リスト!$A$6:$H$505,3,FALSE))</f>
        <v/>
      </c>
      <c r="W174" s="19" t="str">
        <f>IF(COUNTA(S174:U174)&lt;&gt;2,"",ROUND(VLOOKUP(S174,食材リスト!$A$6:$H$505,4,FALSE)*U174/VLOOKUP(S174,食材リスト!$A$6:$H$505,2,FALSE),1))</f>
        <v/>
      </c>
      <c r="X174" s="30" t="str">
        <f>IF(COUNTA(S174:U174)&lt;&gt;2,"",ROUND(VLOOKUP(S174,食材リスト!$A$6:$H$505,5,FALSE)*U174/VLOOKUP(S174,食材リスト!$A$6:$H$505,2,FALSE),1))</f>
        <v/>
      </c>
      <c r="Y174" s="20" t="str">
        <f>IF(COUNTA(S174:U174)&lt;&gt;2,"",ROUND(VLOOKUP(S174,食材リスト!$A$6:$H$505,6,FALSE)*U174/VLOOKUP(S174,食材リスト!$A$6:$H$505,2,FALSE),1))</f>
        <v/>
      </c>
      <c r="Z174" s="25" t="str">
        <f>IF(COUNTA(S174:U174)&lt;&gt;2,"",ROUND(VLOOKUP(S174,食材リスト!$A$6:$H$505,7,FALSE)*U174/VLOOKUP(S174,食材リスト!$A$6:$H$505,2,FALSE),0))</f>
        <v/>
      </c>
    </row>
    <row r="175" spans="1:26" ht="13.5" customHeight="1">
      <c r="A175" s="154"/>
      <c r="B175" s="155"/>
      <c r="C175" s="34"/>
      <c r="D175" s="12" t="str">
        <f>IF(A175="","",VLOOKUP(A175,食材リスト!$A$6:$H$505,3,FALSE))</f>
        <v/>
      </c>
      <c r="E175" s="19" t="str">
        <f>IF(COUNTA(A175:C175)&lt;&gt;2,"",ROUND(VLOOKUP(A175,食材リスト!$A$6:$H$505,4,FALSE)*C175/VLOOKUP(A175,食材リスト!$A$6:$H$505,2,FALSE),1))</f>
        <v/>
      </c>
      <c r="F175" s="30" t="str">
        <f>IF(COUNTA(A175:C175)&lt;&gt;2,"",ROUND(VLOOKUP(A175,食材リスト!$A$6:$H$505,5,FALSE)*C175/VLOOKUP(A175,食材リスト!$A$6:$H$505,2,FALSE),1))</f>
        <v/>
      </c>
      <c r="G175" s="20" t="str">
        <f>IF(COUNTA(A175:C175)&lt;&gt;2,"",ROUND(VLOOKUP(A175,食材リスト!$A$6:$H$505,6,FALSE)*C175/VLOOKUP(A175,食材リスト!$A$6:$H$505,2,FALSE),1))</f>
        <v/>
      </c>
      <c r="H175" s="25" t="str">
        <f>IF(COUNTA(A175:C175)&lt;&gt;2,"",ROUND(VLOOKUP(A175,食材リスト!$A$6:$H$505,7,FALSE)*C175/VLOOKUP(A175,食材リスト!$A$6:$H$505,2,FALSE),0))</f>
        <v/>
      </c>
      <c r="J175" s="154"/>
      <c r="K175" s="155"/>
      <c r="L175" s="34"/>
      <c r="M175" s="12" t="str">
        <f>IF(J175="","",VLOOKUP(J175,食材リスト!$A$6:$H$505,3,FALSE))</f>
        <v/>
      </c>
      <c r="N175" s="19" t="str">
        <f>IF(COUNTA(J175:L175)&lt;&gt;2,"",ROUND(VLOOKUP(J175,食材リスト!$A$6:$H$505,4,FALSE)*L175/VLOOKUP(J175,食材リスト!$A$6:$H$505,2,FALSE),1))</f>
        <v/>
      </c>
      <c r="O175" s="30" t="str">
        <f>IF(COUNTA(J175:L175)&lt;&gt;2,"",ROUND(VLOOKUP(J175,食材リスト!$A$6:$H$505,5,FALSE)*L175/VLOOKUP(J175,食材リスト!$A$6:$H$505,2,FALSE),1))</f>
        <v/>
      </c>
      <c r="P175" s="20" t="str">
        <f>IF(COUNTA(J175:L175)&lt;&gt;2,"",ROUND(VLOOKUP(J175,食材リスト!$A$6:$H$505,6,FALSE)*L175/VLOOKUP(J175,食材リスト!$A$6:$H$505,2,FALSE),1))</f>
        <v/>
      </c>
      <c r="Q175" s="25" t="str">
        <f>IF(COUNTA(J175:L175)&lt;&gt;2,"",ROUND(VLOOKUP(J175,食材リスト!$A$6:$H$505,7,FALSE)*L175/VLOOKUP(J175,食材リスト!$A$6:$H$505,2,FALSE),0))</f>
        <v/>
      </c>
      <c r="S175" s="154"/>
      <c r="T175" s="155"/>
      <c r="U175" s="34"/>
      <c r="V175" s="12" t="str">
        <f>IF(S175="","",VLOOKUP(S175,食材リスト!$A$6:$H$505,3,FALSE))</f>
        <v/>
      </c>
      <c r="W175" s="19" t="str">
        <f>IF(COUNTA(S175:U175)&lt;&gt;2,"",ROUND(VLOOKUP(S175,食材リスト!$A$6:$H$505,4,FALSE)*U175/VLOOKUP(S175,食材リスト!$A$6:$H$505,2,FALSE),1))</f>
        <v/>
      </c>
      <c r="X175" s="30" t="str">
        <f>IF(COUNTA(S175:U175)&lt;&gt;2,"",ROUND(VLOOKUP(S175,食材リスト!$A$6:$H$505,5,FALSE)*U175/VLOOKUP(S175,食材リスト!$A$6:$H$505,2,FALSE),1))</f>
        <v/>
      </c>
      <c r="Y175" s="20" t="str">
        <f>IF(COUNTA(S175:U175)&lt;&gt;2,"",ROUND(VLOOKUP(S175,食材リスト!$A$6:$H$505,6,FALSE)*U175/VLOOKUP(S175,食材リスト!$A$6:$H$505,2,FALSE),1))</f>
        <v/>
      </c>
      <c r="Z175" s="25" t="str">
        <f>IF(COUNTA(S175:U175)&lt;&gt;2,"",ROUND(VLOOKUP(S175,食材リスト!$A$6:$H$505,7,FALSE)*U175/VLOOKUP(S175,食材リスト!$A$6:$H$505,2,FALSE),0))</f>
        <v/>
      </c>
    </row>
    <row r="176" spans="1:26" ht="13.5" customHeight="1">
      <c r="A176" s="154"/>
      <c r="B176" s="155"/>
      <c r="C176" s="34"/>
      <c r="D176" s="12" t="str">
        <f>IF(A176="","",VLOOKUP(A176,食材リスト!$A$6:$H$505,3,FALSE))</f>
        <v/>
      </c>
      <c r="E176" s="19" t="str">
        <f>IF(COUNTA(A176:C176)&lt;&gt;2,"",ROUND(VLOOKUP(A176,食材リスト!$A$6:$H$505,4,FALSE)*C176/VLOOKUP(A176,食材リスト!$A$6:$H$505,2,FALSE),1))</f>
        <v/>
      </c>
      <c r="F176" s="30" t="str">
        <f>IF(COUNTA(A176:C176)&lt;&gt;2,"",ROUND(VLOOKUP(A176,食材リスト!$A$6:$H$505,5,FALSE)*C176/VLOOKUP(A176,食材リスト!$A$6:$H$505,2,FALSE),1))</f>
        <v/>
      </c>
      <c r="G176" s="20" t="str">
        <f>IF(COUNTA(A176:C176)&lt;&gt;2,"",ROUND(VLOOKUP(A176,食材リスト!$A$6:$H$505,6,FALSE)*C176/VLOOKUP(A176,食材リスト!$A$6:$H$505,2,FALSE),1))</f>
        <v/>
      </c>
      <c r="H176" s="25" t="str">
        <f>IF(COUNTA(A176:C176)&lt;&gt;2,"",ROUND(VLOOKUP(A176,食材リスト!$A$6:$H$505,7,FALSE)*C176/VLOOKUP(A176,食材リスト!$A$6:$H$505,2,FALSE),0))</f>
        <v/>
      </c>
      <c r="J176" s="154"/>
      <c r="K176" s="155"/>
      <c r="L176" s="34"/>
      <c r="M176" s="12" t="str">
        <f>IF(J176="","",VLOOKUP(J176,食材リスト!$A$6:$H$505,3,FALSE))</f>
        <v/>
      </c>
      <c r="N176" s="19" t="str">
        <f>IF(COUNTA(J176:L176)&lt;&gt;2,"",ROUND(VLOOKUP(J176,食材リスト!$A$6:$H$505,4,FALSE)*L176/VLOOKUP(J176,食材リスト!$A$6:$H$505,2,FALSE),1))</f>
        <v/>
      </c>
      <c r="O176" s="30" t="str">
        <f>IF(COUNTA(J176:L176)&lt;&gt;2,"",ROUND(VLOOKUP(J176,食材リスト!$A$6:$H$505,5,FALSE)*L176/VLOOKUP(J176,食材リスト!$A$6:$H$505,2,FALSE),1))</f>
        <v/>
      </c>
      <c r="P176" s="20" t="str">
        <f>IF(COUNTA(J176:L176)&lt;&gt;2,"",ROUND(VLOOKUP(J176,食材リスト!$A$6:$H$505,6,FALSE)*L176/VLOOKUP(J176,食材リスト!$A$6:$H$505,2,FALSE),1))</f>
        <v/>
      </c>
      <c r="Q176" s="25" t="str">
        <f>IF(COUNTA(J176:L176)&lt;&gt;2,"",ROUND(VLOOKUP(J176,食材リスト!$A$6:$H$505,7,FALSE)*L176/VLOOKUP(J176,食材リスト!$A$6:$H$505,2,FALSE),0))</f>
        <v/>
      </c>
      <c r="S176" s="154"/>
      <c r="T176" s="155"/>
      <c r="U176" s="34"/>
      <c r="V176" s="12" t="str">
        <f>IF(S176="","",VLOOKUP(S176,食材リスト!$A$6:$H$505,3,FALSE))</f>
        <v/>
      </c>
      <c r="W176" s="19" t="str">
        <f>IF(COUNTA(S176:U176)&lt;&gt;2,"",ROUND(VLOOKUP(S176,食材リスト!$A$6:$H$505,4,FALSE)*U176/VLOOKUP(S176,食材リスト!$A$6:$H$505,2,FALSE),1))</f>
        <v/>
      </c>
      <c r="X176" s="30" t="str">
        <f>IF(COUNTA(S176:U176)&lt;&gt;2,"",ROUND(VLOOKUP(S176,食材リスト!$A$6:$H$505,5,FALSE)*U176/VLOOKUP(S176,食材リスト!$A$6:$H$505,2,FALSE),1))</f>
        <v/>
      </c>
      <c r="Y176" s="20" t="str">
        <f>IF(COUNTA(S176:U176)&lt;&gt;2,"",ROUND(VLOOKUP(S176,食材リスト!$A$6:$H$505,6,FALSE)*U176/VLOOKUP(S176,食材リスト!$A$6:$H$505,2,FALSE),1))</f>
        <v/>
      </c>
      <c r="Z176" s="25" t="str">
        <f>IF(COUNTA(S176:U176)&lt;&gt;2,"",ROUND(VLOOKUP(S176,食材リスト!$A$6:$H$505,7,FALSE)*U176/VLOOKUP(S176,食材リスト!$A$6:$H$505,2,FALSE),0))</f>
        <v/>
      </c>
    </row>
    <row r="177" spans="1:26" ht="13.5" customHeight="1">
      <c r="A177" s="154"/>
      <c r="B177" s="155"/>
      <c r="C177" s="34"/>
      <c r="D177" s="12" t="str">
        <f>IF(A177="","",VLOOKUP(A177,食材リスト!$A$6:$H$505,3,FALSE))</f>
        <v/>
      </c>
      <c r="E177" s="19" t="str">
        <f>IF(COUNTA(A177:C177)&lt;&gt;2,"",ROUND(VLOOKUP(A177,食材リスト!$A$6:$H$505,4,FALSE)*C177/VLOOKUP(A177,食材リスト!$A$6:$H$505,2,FALSE),1))</f>
        <v/>
      </c>
      <c r="F177" s="30" t="str">
        <f>IF(COUNTA(A177:C177)&lt;&gt;2,"",ROUND(VLOOKUP(A177,食材リスト!$A$6:$H$505,5,FALSE)*C177/VLOOKUP(A177,食材リスト!$A$6:$H$505,2,FALSE),1))</f>
        <v/>
      </c>
      <c r="G177" s="20" t="str">
        <f>IF(COUNTA(A177:C177)&lt;&gt;2,"",ROUND(VLOOKUP(A177,食材リスト!$A$6:$H$505,6,FALSE)*C177/VLOOKUP(A177,食材リスト!$A$6:$H$505,2,FALSE),1))</f>
        <v/>
      </c>
      <c r="H177" s="25" t="str">
        <f>IF(COUNTA(A177:C177)&lt;&gt;2,"",ROUND(VLOOKUP(A177,食材リスト!$A$6:$H$505,7,FALSE)*C177/VLOOKUP(A177,食材リスト!$A$6:$H$505,2,FALSE),0))</f>
        <v/>
      </c>
      <c r="J177" s="154"/>
      <c r="K177" s="155"/>
      <c r="L177" s="34"/>
      <c r="M177" s="12" t="str">
        <f>IF(J177="","",VLOOKUP(J177,食材リスト!$A$6:$H$505,3,FALSE))</f>
        <v/>
      </c>
      <c r="N177" s="19" t="str">
        <f>IF(COUNTA(J177:L177)&lt;&gt;2,"",ROUND(VLOOKUP(J177,食材リスト!$A$6:$H$505,4,FALSE)*L177/VLOOKUP(J177,食材リスト!$A$6:$H$505,2,FALSE),1))</f>
        <v/>
      </c>
      <c r="O177" s="30" t="str">
        <f>IF(COUNTA(J177:L177)&lt;&gt;2,"",ROUND(VLOOKUP(J177,食材リスト!$A$6:$H$505,5,FALSE)*L177/VLOOKUP(J177,食材リスト!$A$6:$H$505,2,FALSE),1))</f>
        <v/>
      </c>
      <c r="P177" s="20" t="str">
        <f>IF(COUNTA(J177:L177)&lt;&gt;2,"",ROUND(VLOOKUP(J177,食材リスト!$A$6:$H$505,6,FALSE)*L177/VLOOKUP(J177,食材リスト!$A$6:$H$505,2,FALSE),1))</f>
        <v/>
      </c>
      <c r="Q177" s="25" t="str">
        <f>IF(COUNTA(J177:L177)&lt;&gt;2,"",ROUND(VLOOKUP(J177,食材リスト!$A$6:$H$505,7,FALSE)*L177/VLOOKUP(J177,食材リスト!$A$6:$H$505,2,FALSE),0))</f>
        <v/>
      </c>
      <c r="S177" s="154"/>
      <c r="T177" s="155"/>
      <c r="U177" s="34"/>
      <c r="V177" s="12" t="str">
        <f>IF(S177="","",VLOOKUP(S177,食材リスト!$A$6:$H$505,3,FALSE))</f>
        <v/>
      </c>
      <c r="W177" s="19" t="str">
        <f>IF(COUNTA(S177:U177)&lt;&gt;2,"",ROUND(VLOOKUP(S177,食材リスト!$A$6:$H$505,4,FALSE)*U177/VLOOKUP(S177,食材リスト!$A$6:$H$505,2,FALSE),1))</f>
        <v/>
      </c>
      <c r="X177" s="30" t="str">
        <f>IF(COUNTA(S177:U177)&lt;&gt;2,"",ROUND(VLOOKUP(S177,食材リスト!$A$6:$H$505,5,FALSE)*U177/VLOOKUP(S177,食材リスト!$A$6:$H$505,2,FALSE),1))</f>
        <v/>
      </c>
      <c r="Y177" s="20" t="str">
        <f>IF(COUNTA(S177:U177)&lt;&gt;2,"",ROUND(VLOOKUP(S177,食材リスト!$A$6:$H$505,6,FALSE)*U177/VLOOKUP(S177,食材リスト!$A$6:$H$505,2,FALSE),1))</f>
        <v/>
      </c>
      <c r="Z177" s="25" t="str">
        <f>IF(COUNTA(S177:U177)&lt;&gt;2,"",ROUND(VLOOKUP(S177,食材リスト!$A$6:$H$505,7,FALSE)*U177/VLOOKUP(S177,食材リスト!$A$6:$H$505,2,FALSE),0))</f>
        <v/>
      </c>
    </row>
    <row r="178" spans="1:26" ht="13.5" customHeight="1">
      <c r="A178" s="154"/>
      <c r="B178" s="155"/>
      <c r="C178" s="34"/>
      <c r="D178" s="12" t="str">
        <f>IF(A178="","",VLOOKUP(A178,食材リスト!$A$6:$H$505,3,FALSE))</f>
        <v/>
      </c>
      <c r="E178" s="19" t="str">
        <f>IF(COUNTA(A178:C178)&lt;&gt;2,"",ROUND(VLOOKUP(A178,食材リスト!$A$6:$H$505,4,FALSE)*C178/VLOOKUP(A178,食材リスト!$A$6:$H$505,2,FALSE),1))</f>
        <v/>
      </c>
      <c r="F178" s="30" t="str">
        <f>IF(COUNTA(A178:C178)&lt;&gt;2,"",ROUND(VLOOKUP(A178,食材リスト!$A$6:$H$505,5,FALSE)*C178/VLOOKUP(A178,食材リスト!$A$6:$H$505,2,FALSE),1))</f>
        <v/>
      </c>
      <c r="G178" s="20" t="str">
        <f>IF(COUNTA(A178:C178)&lt;&gt;2,"",ROUND(VLOOKUP(A178,食材リスト!$A$6:$H$505,6,FALSE)*C178/VLOOKUP(A178,食材リスト!$A$6:$H$505,2,FALSE),1))</f>
        <v/>
      </c>
      <c r="H178" s="25" t="str">
        <f>IF(COUNTA(A178:C178)&lt;&gt;2,"",ROUND(VLOOKUP(A178,食材リスト!$A$6:$H$505,7,FALSE)*C178/VLOOKUP(A178,食材リスト!$A$6:$H$505,2,FALSE),0))</f>
        <v/>
      </c>
      <c r="J178" s="154"/>
      <c r="K178" s="155"/>
      <c r="L178" s="34"/>
      <c r="M178" s="12" t="str">
        <f>IF(J178="","",VLOOKUP(J178,食材リスト!$A$6:$H$505,3,FALSE))</f>
        <v/>
      </c>
      <c r="N178" s="19" t="str">
        <f>IF(COUNTA(J178:L178)&lt;&gt;2,"",ROUND(VLOOKUP(J178,食材リスト!$A$6:$H$505,4,FALSE)*L178/VLOOKUP(J178,食材リスト!$A$6:$H$505,2,FALSE),1))</f>
        <v/>
      </c>
      <c r="O178" s="30" t="str">
        <f>IF(COUNTA(J178:L178)&lt;&gt;2,"",ROUND(VLOOKUP(J178,食材リスト!$A$6:$H$505,5,FALSE)*L178/VLOOKUP(J178,食材リスト!$A$6:$H$505,2,FALSE),1))</f>
        <v/>
      </c>
      <c r="P178" s="20" t="str">
        <f>IF(COUNTA(J178:L178)&lt;&gt;2,"",ROUND(VLOOKUP(J178,食材リスト!$A$6:$H$505,6,FALSE)*L178/VLOOKUP(J178,食材リスト!$A$6:$H$505,2,FALSE),1))</f>
        <v/>
      </c>
      <c r="Q178" s="25" t="str">
        <f>IF(COUNTA(J178:L178)&lt;&gt;2,"",ROUND(VLOOKUP(J178,食材リスト!$A$6:$H$505,7,FALSE)*L178/VLOOKUP(J178,食材リスト!$A$6:$H$505,2,FALSE),0))</f>
        <v/>
      </c>
      <c r="S178" s="154"/>
      <c r="T178" s="155"/>
      <c r="U178" s="34"/>
      <c r="V178" s="12" t="str">
        <f>IF(S178="","",VLOOKUP(S178,食材リスト!$A$6:$H$505,3,FALSE))</f>
        <v/>
      </c>
      <c r="W178" s="19" t="str">
        <f>IF(COUNTA(S178:U178)&lt;&gt;2,"",ROUND(VLOOKUP(S178,食材リスト!$A$6:$H$505,4,FALSE)*U178/VLOOKUP(S178,食材リスト!$A$6:$H$505,2,FALSE),1))</f>
        <v/>
      </c>
      <c r="X178" s="30" t="str">
        <f>IF(COUNTA(S178:U178)&lt;&gt;2,"",ROUND(VLOOKUP(S178,食材リスト!$A$6:$H$505,5,FALSE)*U178/VLOOKUP(S178,食材リスト!$A$6:$H$505,2,FALSE),1))</f>
        <v/>
      </c>
      <c r="Y178" s="20" t="str">
        <f>IF(COUNTA(S178:U178)&lt;&gt;2,"",ROUND(VLOOKUP(S178,食材リスト!$A$6:$H$505,6,FALSE)*U178/VLOOKUP(S178,食材リスト!$A$6:$H$505,2,FALSE),1))</f>
        <v/>
      </c>
      <c r="Z178" s="25" t="str">
        <f>IF(COUNTA(S178:U178)&lt;&gt;2,"",ROUND(VLOOKUP(S178,食材リスト!$A$6:$H$505,7,FALSE)*U178/VLOOKUP(S178,食材リスト!$A$6:$H$505,2,FALSE),0))</f>
        <v/>
      </c>
    </row>
    <row r="179" spans="1:26" ht="13.5" customHeight="1">
      <c r="A179" s="154"/>
      <c r="B179" s="155"/>
      <c r="C179" s="34"/>
      <c r="D179" s="12" t="str">
        <f>IF(A179="","",VLOOKUP(A179,食材リスト!$A$6:$H$505,3,FALSE))</f>
        <v/>
      </c>
      <c r="E179" s="19" t="str">
        <f>IF(COUNTA(A179:C179)&lt;&gt;2,"",ROUND(VLOOKUP(A179,食材リスト!$A$6:$H$505,4,FALSE)*C179/VLOOKUP(A179,食材リスト!$A$6:$H$505,2,FALSE),1))</f>
        <v/>
      </c>
      <c r="F179" s="30" t="str">
        <f>IF(COUNTA(A179:C179)&lt;&gt;2,"",ROUND(VLOOKUP(A179,食材リスト!$A$6:$H$505,5,FALSE)*C179/VLOOKUP(A179,食材リスト!$A$6:$H$505,2,FALSE),1))</f>
        <v/>
      </c>
      <c r="G179" s="20" t="str">
        <f>IF(COUNTA(A179:C179)&lt;&gt;2,"",ROUND(VLOOKUP(A179,食材リスト!$A$6:$H$505,6,FALSE)*C179/VLOOKUP(A179,食材リスト!$A$6:$H$505,2,FALSE),1))</f>
        <v/>
      </c>
      <c r="H179" s="25" t="str">
        <f>IF(COUNTA(A179:C179)&lt;&gt;2,"",ROUND(VLOOKUP(A179,食材リスト!$A$6:$H$505,7,FALSE)*C179/VLOOKUP(A179,食材リスト!$A$6:$H$505,2,FALSE),0))</f>
        <v/>
      </c>
      <c r="J179" s="154"/>
      <c r="K179" s="155"/>
      <c r="L179" s="34"/>
      <c r="M179" s="12" t="str">
        <f>IF(J179="","",VLOOKUP(J179,食材リスト!$A$6:$H$505,3,FALSE))</f>
        <v/>
      </c>
      <c r="N179" s="19" t="str">
        <f>IF(COUNTA(J179:L179)&lt;&gt;2,"",ROUND(VLOOKUP(J179,食材リスト!$A$6:$H$505,4,FALSE)*L179/VLOOKUP(J179,食材リスト!$A$6:$H$505,2,FALSE),1))</f>
        <v/>
      </c>
      <c r="O179" s="30" t="str">
        <f>IF(COUNTA(J179:L179)&lt;&gt;2,"",ROUND(VLOOKUP(J179,食材リスト!$A$6:$H$505,5,FALSE)*L179/VLOOKUP(J179,食材リスト!$A$6:$H$505,2,FALSE),1))</f>
        <v/>
      </c>
      <c r="P179" s="20" t="str">
        <f>IF(COUNTA(J179:L179)&lt;&gt;2,"",ROUND(VLOOKUP(J179,食材リスト!$A$6:$H$505,6,FALSE)*L179/VLOOKUP(J179,食材リスト!$A$6:$H$505,2,FALSE),1))</f>
        <v/>
      </c>
      <c r="Q179" s="25" t="str">
        <f>IF(COUNTA(J179:L179)&lt;&gt;2,"",ROUND(VLOOKUP(J179,食材リスト!$A$6:$H$505,7,FALSE)*L179/VLOOKUP(J179,食材リスト!$A$6:$H$505,2,FALSE),0))</f>
        <v/>
      </c>
      <c r="S179" s="154"/>
      <c r="T179" s="155"/>
      <c r="U179" s="34"/>
      <c r="V179" s="12" t="str">
        <f>IF(S179="","",VLOOKUP(S179,食材リスト!$A$6:$H$505,3,FALSE))</f>
        <v/>
      </c>
      <c r="W179" s="19" t="str">
        <f>IF(COUNTA(S179:U179)&lt;&gt;2,"",ROUND(VLOOKUP(S179,食材リスト!$A$6:$H$505,4,FALSE)*U179/VLOOKUP(S179,食材リスト!$A$6:$H$505,2,FALSE),1))</f>
        <v/>
      </c>
      <c r="X179" s="30" t="str">
        <f>IF(COUNTA(S179:U179)&lt;&gt;2,"",ROUND(VLOOKUP(S179,食材リスト!$A$6:$H$505,5,FALSE)*U179/VLOOKUP(S179,食材リスト!$A$6:$H$505,2,FALSE),1))</f>
        <v/>
      </c>
      <c r="Y179" s="20" t="str">
        <f>IF(COUNTA(S179:U179)&lt;&gt;2,"",ROUND(VLOOKUP(S179,食材リスト!$A$6:$H$505,6,FALSE)*U179/VLOOKUP(S179,食材リスト!$A$6:$H$505,2,FALSE),1))</f>
        <v/>
      </c>
      <c r="Z179" s="25" t="str">
        <f>IF(COUNTA(S179:U179)&lt;&gt;2,"",ROUND(VLOOKUP(S179,食材リスト!$A$6:$H$505,7,FALSE)*U179/VLOOKUP(S179,食材リスト!$A$6:$H$505,2,FALSE),0))</f>
        <v/>
      </c>
    </row>
    <row r="180" spans="1:26" ht="13.5" customHeight="1">
      <c r="A180" s="154"/>
      <c r="B180" s="155"/>
      <c r="C180" s="34"/>
      <c r="D180" s="12" t="str">
        <f>IF(A180="","",VLOOKUP(A180,食材リスト!$A$6:$H$505,3,FALSE))</f>
        <v/>
      </c>
      <c r="E180" s="19" t="str">
        <f>IF(COUNTA(A180:C180)&lt;&gt;2,"",ROUND(VLOOKUP(A180,食材リスト!$A$6:$H$505,4,FALSE)*C180/VLOOKUP(A180,食材リスト!$A$6:$H$505,2,FALSE),1))</f>
        <v/>
      </c>
      <c r="F180" s="30" t="str">
        <f>IF(COUNTA(A180:C180)&lt;&gt;2,"",ROUND(VLOOKUP(A180,食材リスト!$A$6:$H$505,5,FALSE)*C180/VLOOKUP(A180,食材リスト!$A$6:$H$505,2,FALSE),1))</f>
        <v/>
      </c>
      <c r="G180" s="20" t="str">
        <f>IF(COUNTA(A180:C180)&lt;&gt;2,"",ROUND(VLOOKUP(A180,食材リスト!$A$6:$H$505,6,FALSE)*C180/VLOOKUP(A180,食材リスト!$A$6:$H$505,2,FALSE),1))</f>
        <v/>
      </c>
      <c r="H180" s="25" t="str">
        <f>IF(COUNTA(A180:C180)&lt;&gt;2,"",ROUND(VLOOKUP(A180,食材リスト!$A$6:$H$505,7,FALSE)*C180/VLOOKUP(A180,食材リスト!$A$6:$H$505,2,FALSE),0))</f>
        <v/>
      </c>
      <c r="J180" s="154"/>
      <c r="K180" s="155"/>
      <c r="L180" s="34"/>
      <c r="M180" s="12" t="str">
        <f>IF(J180="","",VLOOKUP(J180,食材リスト!$A$6:$H$505,3,FALSE))</f>
        <v/>
      </c>
      <c r="N180" s="19" t="str">
        <f>IF(COUNTA(J180:L180)&lt;&gt;2,"",ROUND(VLOOKUP(J180,食材リスト!$A$6:$H$505,4,FALSE)*L180/VLOOKUP(J180,食材リスト!$A$6:$H$505,2,FALSE),1))</f>
        <v/>
      </c>
      <c r="O180" s="30" t="str">
        <f>IF(COUNTA(J180:L180)&lt;&gt;2,"",ROUND(VLOOKUP(J180,食材リスト!$A$6:$H$505,5,FALSE)*L180/VLOOKUP(J180,食材リスト!$A$6:$H$505,2,FALSE),1))</f>
        <v/>
      </c>
      <c r="P180" s="20" t="str">
        <f>IF(COUNTA(J180:L180)&lt;&gt;2,"",ROUND(VLOOKUP(J180,食材リスト!$A$6:$H$505,6,FALSE)*L180/VLOOKUP(J180,食材リスト!$A$6:$H$505,2,FALSE),1))</f>
        <v/>
      </c>
      <c r="Q180" s="25" t="str">
        <f>IF(COUNTA(J180:L180)&lt;&gt;2,"",ROUND(VLOOKUP(J180,食材リスト!$A$6:$H$505,7,FALSE)*L180/VLOOKUP(J180,食材リスト!$A$6:$H$505,2,FALSE),0))</f>
        <v/>
      </c>
      <c r="S180" s="154"/>
      <c r="T180" s="155"/>
      <c r="U180" s="34"/>
      <c r="V180" s="12" t="str">
        <f>IF(S180="","",VLOOKUP(S180,食材リスト!$A$6:$H$505,3,FALSE))</f>
        <v/>
      </c>
      <c r="W180" s="19" t="str">
        <f>IF(COUNTA(S180:U180)&lt;&gt;2,"",ROUND(VLOOKUP(S180,食材リスト!$A$6:$H$505,4,FALSE)*U180/VLOOKUP(S180,食材リスト!$A$6:$H$505,2,FALSE),1))</f>
        <v/>
      </c>
      <c r="X180" s="30" t="str">
        <f>IF(COUNTA(S180:U180)&lt;&gt;2,"",ROUND(VLOOKUP(S180,食材リスト!$A$6:$H$505,5,FALSE)*U180/VLOOKUP(S180,食材リスト!$A$6:$H$505,2,FALSE),1))</f>
        <v/>
      </c>
      <c r="Y180" s="20" t="str">
        <f>IF(COUNTA(S180:U180)&lt;&gt;2,"",ROUND(VLOOKUP(S180,食材リスト!$A$6:$H$505,6,FALSE)*U180/VLOOKUP(S180,食材リスト!$A$6:$H$505,2,FALSE),1))</f>
        <v/>
      </c>
      <c r="Z180" s="25" t="str">
        <f>IF(COUNTA(S180:U180)&lt;&gt;2,"",ROUND(VLOOKUP(S180,食材リスト!$A$6:$H$505,7,FALSE)*U180/VLOOKUP(S180,食材リスト!$A$6:$H$505,2,FALSE),0))</f>
        <v/>
      </c>
    </row>
    <row r="181" spans="1:26" ht="13.5" customHeight="1">
      <c r="A181" s="154"/>
      <c r="B181" s="155"/>
      <c r="C181" s="34"/>
      <c r="D181" s="12" t="str">
        <f>IF(A181="","",VLOOKUP(A181,食材リスト!$A$6:$H$505,3,FALSE))</f>
        <v/>
      </c>
      <c r="E181" s="19" t="str">
        <f>IF(COUNTA(A181:C181)&lt;&gt;2,"",ROUND(VLOOKUP(A181,食材リスト!$A$6:$H$505,4,FALSE)*C181/VLOOKUP(A181,食材リスト!$A$6:$H$505,2,FALSE),1))</f>
        <v/>
      </c>
      <c r="F181" s="30" t="str">
        <f>IF(COUNTA(A181:C181)&lt;&gt;2,"",ROUND(VLOOKUP(A181,食材リスト!$A$6:$H$505,5,FALSE)*C181/VLOOKUP(A181,食材リスト!$A$6:$H$505,2,FALSE),1))</f>
        <v/>
      </c>
      <c r="G181" s="20" t="str">
        <f>IF(COUNTA(A181:C181)&lt;&gt;2,"",ROUND(VLOOKUP(A181,食材リスト!$A$6:$H$505,6,FALSE)*C181/VLOOKUP(A181,食材リスト!$A$6:$H$505,2,FALSE),1))</f>
        <v/>
      </c>
      <c r="H181" s="25" t="str">
        <f>IF(COUNTA(A181:C181)&lt;&gt;2,"",ROUND(VLOOKUP(A181,食材リスト!$A$6:$H$505,7,FALSE)*C181/VLOOKUP(A181,食材リスト!$A$6:$H$505,2,FALSE),0))</f>
        <v/>
      </c>
      <c r="J181" s="154"/>
      <c r="K181" s="155"/>
      <c r="L181" s="34"/>
      <c r="M181" s="12" t="str">
        <f>IF(J181="","",VLOOKUP(J181,食材リスト!$A$6:$H$505,3,FALSE))</f>
        <v/>
      </c>
      <c r="N181" s="19" t="str">
        <f>IF(COUNTA(J181:L181)&lt;&gt;2,"",ROUND(VLOOKUP(J181,食材リスト!$A$6:$H$505,4,FALSE)*L181/VLOOKUP(J181,食材リスト!$A$6:$H$505,2,FALSE),1))</f>
        <v/>
      </c>
      <c r="O181" s="30" t="str">
        <f>IF(COUNTA(J181:L181)&lt;&gt;2,"",ROUND(VLOOKUP(J181,食材リスト!$A$6:$H$505,5,FALSE)*L181/VLOOKUP(J181,食材リスト!$A$6:$H$505,2,FALSE),1))</f>
        <v/>
      </c>
      <c r="P181" s="20" t="str">
        <f>IF(COUNTA(J181:L181)&lt;&gt;2,"",ROUND(VLOOKUP(J181,食材リスト!$A$6:$H$505,6,FALSE)*L181/VLOOKUP(J181,食材リスト!$A$6:$H$505,2,FALSE),1))</f>
        <v/>
      </c>
      <c r="Q181" s="25" t="str">
        <f>IF(COUNTA(J181:L181)&lt;&gt;2,"",ROUND(VLOOKUP(J181,食材リスト!$A$6:$H$505,7,FALSE)*L181/VLOOKUP(J181,食材リスト!$A$6:$H$505,2,FALSE),0))</f>
        <v/>
      </c>
      <c r="S181" s="154"/>
      <c r="T181" s="155"/>
      <c r="U181" s="34"/>
      <c r="V181" s="12" t="str">
        <f>IF(S181="","",VLOOKUP(S181,食材リスト!$A$6:$H$505,3,FALSE))</f>
        <v/>
      </c>
      <c r="W181" s="19" t="str">
        <f>IF(COUNTA(S181:U181)&lt;&gt;2,"",ROUND(VLOOKUP(S181,食材リスト!$A$6:$H$505,4,FALSE)*U181/VLOOKUP(S181,食材リスト!$A$6:$H$505,2,FALSE),1))</f>
        <v/>
      </c>
      <c r="X181" s="30" t="str">
        <f>IF(COUNTA(S181:U181)&lt;&gt;2,"",ROUND(VLOOKUP(S181,食材リスト!$A$6:$H$505,5,FALSE)*U181/VLOOKUP(S181,食材リスト!$A$6:$H$505,2,FALSE),1))</f>
        <v/>
      </c>
      <c r="Y181" s="20" t="str">
        <f>IF(COUNTA(S181:U181)&lt;&gt;2,"",ROUND(VLOOKUP(S181,食材リスト!$A$6:$H$505,6,FALSE)*U181/VLOOKUP(S181,食材リスト!$A$6:$H$505,2,FALSE),1))</f>
        <v/>
      </c>
      <c r="Z181" s="25" t="str">
        <f>IF(COUNTA(S181:U181)&lt;&gt;2,"",ROUND(VLOOKUP(S181,食材リスト!$A$6:$H$505,7,FALSE)*U181/VLOOKUP(S181,食材リスト!$A$6:$H$505,2,FALSE),0))</f>
        <v/>
      </c>
    </row>
    <row r="182" spans="1:26" ht="13.5" customHeight="1">
      <c r="A182" s="154"/>
      <c r="B182" s="155"/>
      <c r="C182" s="34"/>
      <c r="D182" s="12" t="str">
        <f>IF(A182="","",VLOOKUP(A182,食材リスト!$A$6:$H$505,3,FALSE))</f>
        <v/>
      </c>
      <c r="E182" s="19" t="str">
        <f>IF(COUNTA(A182:C182)&lt;&gt;2,"",ROUND(VLOOKUP(A182,食材リスト!$A$6:$H$505,4,FALSE)*C182/VLOOKUP(A182,食材リスト!$A$6:$H$505,2,FALSE),1))</f>
        <v/>
      </c>
      <c r="F182" s="30" t="str">
        <f>IF(COUNTA(A182:C182)&lt;&gt;2,"",ROUND(VLOOKUP(A182,食材リスト!$A$6:$H$505,5,FALSE)*C182/VLOOKUP(A182,食材リスト!$A$6:$H$505,2,FALSE),1))</f>
        <v/>
      </c>
      <c r="G182" s="20" t="str">
        <f>IF(COUNTA(A182:C182)&lt;&gt;2,"",ROUND(VLOOKUP(A182,食材リスト!$A$6:$H$505,6,FALSE)*C182/VLOOKUP(A182,食材リスト!$A$6:$H$505,2,FALSE),1))</f>
        <v/>
      </c>
      <c r="H182" s="25" t="str">
        <f>IF(COUNTA(A182:C182)&lt;&gt;2,"",ROUND(VLOOKUP(A182,食材リスト!$A$6:$H$505,7,FALSE)*C182/VLOOKUP(A182,食材リスト!$A$6:$H$505,2,FALSE),0))</f>
        <v/>
      </c>
      <c r="J182" s="154"/>
      <c r="K182" s="155"/>
      <c r="L182" s="34"/>
      <c r="M182" s="12" t="str">
        <f>IF(J182="","",VLOOKUP(J182,食材リスト!$A$6:$H$505,3,FALSE))</f>
        <v/>
      </c>
      <c r="N182" s="19" t="str">
        <f>IF(COUNTA(J182:L182)&lt;&gt;2,"",ROUND(VLOOKUP(J182,食材リスト!$A$6:$H$505,4,FALSE)*L182/VLOOKUP(J182,食材リスト!$A$6:$H$505,2,FALSE),1))</f>
        <v/>
      </c>
      <c r="O182" s="30" t="str">
        <f>IF(COUNTA(J182:L182)&lt;&gt;2,"",ROUND(VLOOKUP(J182,食材リスト!$A$6:$H$505,5,FALSE)*L182/VLOOKUP(J182,食材リスト!$A$6:$H$505,2,FALSE),1))</f>
        <v/>
      </c>
      <c r="P182" s="20" t="str">
        <f>IF(COUNTA(J182:L182)&lt;&gt;2,"",ROUND(VLOOKUP(J182,食材リスト!$A$6:$H$505,6,FALSE)*L182/VLOOKUP(J182,食材リスト!$A$6:$H$505,2,FALSE),1))</f>
        <v/>
      </c>
      <c r="Q182" s="25" t="str">
        <f>IF(COUNTA(J182:L182)&lt;&gt;2,"",ROUND(VLOOKUP(J182,食材リスト!$A$6:$H$505,7,FALSE)*L182/VLOOKUP(J182,食材リスト!$A$6:$H$505,2,FALSE),0))</f>
        <v/>
      </c>
      <c r="S182" s="154"/>
      <c r="T182" s="155"/>
      <c r="U182" s="34"/>
      <c r="V182" s="12" t="str">
        <f>IF(S182="","",VLOOKUP(S182,食材リスト!$A$6:$H$505,3,FALSE))</f>
        <v/>
      </c>
      <c r="W182" s="19" t="str">
        <f>IF(COUNTA(S182:U182)&lt;&gt;2,"",ROUND(VLOOKUP(S182,食材リスト!$A$6:$H$505,4,FALSE)*U182/VLOOKUP(S182,食材リスト!$A$6:$H$505,2,FALSE),1))</f>
        <v/>
      </c>
      <c r="X182" s="30" t="str">
        <f>IF(COUNTA(S182:U182)&lt;&gt;2,"",ROUND(VLOOKUP(S182,食材リスト!$A$6:$H$505,5,FALSE)*U182/VLOOKUP(S182,食材リスト!$A$6:$H$505,2,FALSE),1))</f>
        <v/>
      </c>
      <c r="Y182" s="20" t="str">
        <f>IF(COUNTA(S182:U182)&lt;&gt;2,"",ROUND(VLOOKUP(S182,食材リスト!$A$6:$H$505,6,FALSE)*U182/VLOOKUP(S182,食材リスト!$A$6:$H$505,2,FALSE),1))</f>
        <v/>
      </c>
      <c r="Z182" s="25" t="str">
        <f>IF(COUNTA(S182:U182)&lt;&gt;2,"",ROUND(VLOOKUP(S182,食材リスト!$A$6:$H$505,7,FALSE)*U182/VLOOKUP(S182,食材リスト!$A$6:$H$505,2,FALSE),0))</f>
        <v/>
      </c>
    </row>
    <row r="183" spans="1:26" ht="13.5" customHeight="1">
      <c r="A183" s="154"/>
      <c r="B183" s="155"/>
      <c r="C183" s="34"/>
      <c r="D183" s="12" t="str">
        <f>IF(A183="","",VLOOKUP(A183,食材リスト!$A$6:$H$505,3,FALSE))</f>
        <v/>
      </c>
      <c r="E183" s="19" t="str">
        <f>IF(COUNTA(A183:C183)&lt;&gt;2,"",ROUND(VLOOKUP(A183,食材リスト!$A$6:$H$505,4,FALSE)*C183/VLOOKUP(A183,食材リスト!$A$6:$H$505,2,FALSE),1))</f>
        <v/>
      </c>
      <c r="F183" s="30" t="str">
        <f>IF(COUNTA(A183:C183)&lt;&gt;2,"",ROUND(VLOOKUP(A183,食材リスト!$A$6:$H$505,5,FALSE)*C183/VLOOKUP(A183,食材リスト!$A$6:$H$505,2,FALSE),1))</f>
        <v/>
      </c>
      <c r="G183" s="20" t="str">
        <f>IF(COUNTA(A183:C183)&lt;&gt;2,"",ROUND(VLOOKUP(A183,食材リスト!$A$6:$H$505,6,FALSE)*C183/VLOOKUP(A183,食材リスト!$A$6:$H$505,2,FALSE),1))</f>
        <v/>
      </c>
      <c r="H183" s="25" t="str">
        <f>IF(COUNTA(A183:C183)&lt;&gt;2,"",ROUND(VLOOKUP(A183,食材リスト!$A$6:$H$505,7,FALSE)*C183/VLOOKUP(A183,食材リスト!$A$6:$H$505,2,FALSE),0))</f>
        <v/>
      </c>
      <c r="J183" s="154"/>
      <c r="K183" s="155"/>
      <c r="L183" s="34"/>
      <c r="M183" s="12" t="str">
        <f>IF(J183="","",VLOOKUP(J183,食材リスト!$A$6:$H$505,3,FALSE))</f>
        <v/>
      </c>
      <c r="N183" s="19" t="str">
        <f>IF(COUNTA(J183:L183)&lt;&gt;2,"",ROUND(VLOOKUP(J183,食材リスト!$A$6:$H$505,4,FALSE)*L183/VLOOKUP(J183,食材リスト!$A$6:$H$505,2,FALSE),1))</f>
        <v/>
      </c>
      <c r="O183" s="30" t="str">
        <f>IF(COUNTA(J183:L183)&lt;&gt;2,"",ROUND(VLOOKUP(J183,食材リスト!$A$6:$H$505,5,FALSE)*L183/VLOOKUP(J183,食材リスト!$A$6:$H$505,2,FALSE),1))</f>
        <v/>
      </c>
      <c r="P183" s="20" t="str">
        <f>IF(COUNTA(J183:L183)&lt;&gt;2,"",ROUND(VLOOKUP(J183,食材リスト!$A$6:$H$505,6,FALSE)*L183/VLOOKUP(J183,食材リスト!$A$6:$H$505,2,FALSE),1))</f>
        <v/>
      </c>
      <c r="Q183" s="25" t="str">
        <f>IF(COUNTA(J183:L183)&lt;&gt;2,"",ROUND(VLOOKUP(J183,食材リスト!$A$6:$H$505,7,FALSE)*L183/VLOOKUP(J183,食材リスト!$A$6:$H$505,2,FALSE),0))</f>
        <v/>
      </c>
      <c r="S183" s="154"/>
      <c r="T183" s="155"/>
      <c r="U183" s="34"/>
      <c r="V183" s="12" t="str">
        <f>IF(S183="","",VLOOKUP(S183,食材リスト!$A$6:$H$505,3,FALSE))</f>
        <v/>
      </c>
      <c r="W183" s="19" t="str">
        <f>IF(COUNTA(S183:U183)&lt;&gt;2,"",ROUND(VLOOKUP(S183,食材リスト!$A$6:$H$505,4,FALSE)*U183/VLOOKUP(S183,食材リスト!$A$6:$H$505,2,FALSE),1))</f>
        <v/>
      </c>
      <c r="X183" s="30" t="str">
        <f>IF(COUNTA(S183:U183)&lt;&gt;2,"",ROUND(VLOOKUP(S183,食材リスト!$A$6:$H$505,5,FALSE)*U183/VLOOKUP(S183,食材リスト!$A$6:$H$505,2,FALSE),1))</f>
        <v/>
      </c>
      <c r="Y183" s="20" t="str">
        <f>IF(COUNTA(S183:U183)&lt;&gt;2,"",ROUND(VLOOKUP(S183,食材リスト!$A$6:$H$505,6,FALSE)*U183/VLOOKUP(S183,食材リスト!$A$6:$H$505,2,FALSE),1))</f>
        <v/>
      </c>
      <c r="Z183" s="25" t="str">
        <f>IF(COUNTA(S183:U183)&lt;&gt;2,"",ROUND(VLOOKUP(S183,食材リスト!$A$6:$H$505,7,FALSE)*U183/VLOOKUP(S183,食材リスト!$A$6:$H$505,2,FALSE),0))</f>
        <v/>
      </c>
    </row>
    <row r="184" spans="1:26" ht="13.5" customHeight="1">
      <c r="A184" s="154"/>
      <c r="B184" s="155"/>
      <c r="C184" s="34"/>
      <c r="D184" s="12" t="str">
        <f>IF(A184="","",VLOOKUP(A184,食材リスト!$A$6:$H$505,3,FALSE))</f>
        <v/>
      </c>
      <c r="E184" s="19" t="str">
        <f>IF(COUNTA(A184:C184)&lt;&gt;2,"",ROUND(VLOOKUP(A184,食材リスト!$A$6:$H$505,4,FALSE)*C184/VLOOKUP(A184,食材リスト!$A$6:$H$505,2,FALSE),1))</f>
        <v/>
      </c>
      <c r="F184" s="30" t="str">
        <f>IF(COUNTA(A184:C184)&lt;&gt;2,"",ROUND(VLOOKUP(A184,食材リスト!$A$6:$H$505,5,FALSE)*C184/VLOOKUP(A184,食材リスト!$A$6:$H$505,2,FALSE),1))</f>
        <v/>
      </c>
      <c r="G184" s="20" t="str">
        <f>IF(COUNTA(A184:C184)&lt;&gt;2,"",ROUND(VLOOKUP(A184,食材リスト!$A$6:$H$505,6,FALSE)*C184/VLOOKUP(A184,食材リスト!$A$6:$H$505,2,FALSE),1))</f>
        <v/>
      </c>
      <c r="H184" s="25" t="str">
        <f>IF(COUNTA(A184:C184)&lt;&gt;2,"",ROUND(VLOOKUP(A184,食材リスト!$A$6:$H$505,7,FALSE)*C184/VLOOKUP(A184,食材リスト!$A$6:$H$505,2,FALSE),0))</f>
        <v/>
      </c>
      <c r="J184" s="154"/>
      <c r="K184" s="155"/>
      <c r="L184" s="34"/>
      <c r="M184" s="12" t="str">
        <f>IF(J184="","",VLOOKUP(J184,食材リスト!$A$6:$H$505,3,FALSE))</f>
        <v/>
      </c>
      <c r="N184" s="19" t="str">
        <f>IF(COUNTA(J184:L184)&lt;&gt;2,"",ROUND(VLOOKUP(J184,食材リスト!$A$6:$H$505,4,FALSE)*L184/VLOOKUP(J184,食材リスト!$A$6:$H$505,2,FALSE),1))</f>
        <v/>
      </c>
      <c r="O184" s="30" t="str">
        <f>IF(COUNTA(J184:L184)&lt;&gt;2,"",ROUND(VLOOKUP(J184,食材リスト!$A$6:$H$505,5,FALSE)*L184/VLOOKUP(J184,食材リスト!$A$6:$H$505,2,FALSE),1))</f>
        <v/>
      </c>
      <c r="P184" s="20" t="str">
        <f>IF(COUNTA(J184:L184)&lt;&gt;2,"",ROUND(VLOOKUP(J184,食材リスト!$A$6:$H$505,6,FALSE)*L184/VLOOKUP(J184,食材リスト!$A$6:$H$505,2,FALSE),1))</f>
        <v/>
      </c>
      <c r="Q184" s="25" t="str">
        <f>IF(COUNTA(J184:L184)&lt;&gt;2,"",ROUND(VLOOKUP(J184,食材リスト!$A$6:$H$505,7,FALSE)*L184/VLOOKUP(J184,食材リスト!$A$6:$H$505,2,FALSE),0))</f>
        <v/>
      </c>
      <c r="S184" s="154"/>
      <c r="T184" s="155"/>
      <c r="U184" s="34"/>
      <c r="V184" s="12" t="str">
        <f>IF(S184="","",VLOOKUP(S184,食材リスト!$A$6:$H$505,3,FALSE))</f>
        <v/>
      </c>
      <c r="W184" s="19" t="str">
        <f>IF(COUNTA(S184:U184)&lt;&gt;2,"",ROUND(VLOOKUP(S184,食材リスト!$A$6:$H$505,4,FALSE)*U184/VLOOKUP(S184,食材リスト!$A$6:$H$505,2,FALSE),1))</f>
        <v/>
      </c>
      <c r="X184" s="30" t="str">
        <f>IF(COUNTA(S184:U184)&lt;&gt;2,"",ROUND(VLOOKUP(S184,食材リスト!$A$6:$H$505,5,FALSE)*U184/VLOOKUP(S184,食材リスト!$A$6:$H$505,2,FALSE),1))</f>
        <v/>
      </c>
      <c r="Y184" s="20" t="str">
        <f>IF(COUNTA(S184:U184)&lt;&gt;2,"",ROUND(VLOOKUP(S184,食材リスト!$A$6:$H$505,6,FALSE)*U184/VLOOKUP(S184,食材リスト!$A$6:$H$505,2,FALSE),1))</f>
        <v/>
      </c>
      <c r="Z184" s="25" t="str">
        <f>IF(COUNTA(S184:U184)&lt;&gt;2,"",ROUND(VLOOKUP(S184,食材リスト!$A$6:$H$505,7,FALSE)*U184/VLOOKUP(S184,食材リスト!$A$6:$H$505,2,FALSE),0))</f>
        <v/>
      </c>
    </row>
    <row r="185" spans="1:26" ht="13.5" customHeight="1">
      <c r="A185" s="154"/>
      <c r="B185" s="155"/>
      <c r="C185" s="34"/>
      <c r="D185" s="12" t="str">
        <f>IF(A185="","",VLOOKUP(A185,食材リスト!$A$6:$H$505,3,FALSE))</f>
        <v/>
      </c>
      <c r="E185" s="19" t="str">
        <f>IF(COUNTA(A185:C185)&lt;&gt;2,"",ROUND(VLOOKUP(A185,食材リスト!$A$6:$H$505,4,FALSE)*C185/VLOOKUP(A185,食材リスト!$A$6:$H$505,2,FALSE),1))</f>
        <v/>
      </c>
      <c r="F185" s="30" t="str">
        <f>IF(COUNTA(A185:C185)&lt;&gt;2,"",ROUND(VLOOKUP(A185,食材リスト!$A$6:$H$505,5,FALSE)*C185/VLOOKUP(A185,食材リスト!$A$6:$H$505,2,FALSE),1))</f>
        <v/>
      </c>
      <c r="G185" s="20" t="str">
        <f>IF(COUNTA(A185:C185)&lt;&gt;2,"",ROUND(VLOOKUP(A185,食材リスト!$A$6:$H$505,6,FALSE)*C185/VLOOKUP(A185,食材リスト!$A$6:$H$505,2,FALSE),1))</f>
        <v/>
      </c>
      <c r="H185" s="25" t="str">
        <f>IF(COUNTA(A185:C185)&lt;&gt;2,"",ROUND(VLOOKUP(A185,食材リスト!$A$6:$H$505,7,FALSE)*C185/VLOOKUP(A185,食材リスト!$A$6:$H$505,2,FALSE),0))</f>
        <v/>
      </c>
      <c r="J185" s="154"/>
      <c r="K185" s="155"/>
      <c r="L185" s="34"/>
      <c r="M185" s="12" t="str">
        <f>IF(J185="","",VLOOKUP(J185,食材リスト!$A$6:$H$505,3,FALSE))</f>
        <v/>
      </c>
      <c r="N185" s="19" t="str">
        <f>IF(COUNTA(J185:L185)&lt;&gt;2,"",ROUND(VLOOKUP(J185,食材リスト!$A$6:$H$505,4,FALSE)*L185/VLOOKUP(J185,食材リスト!$A$6:$H$505,2,FALSE),1))</f>
        <v/>
      </c>
      <c r="O185" s="30" t="str">
        <f>IF(COUNTA(J185:L185)&lt;&gt;2,"",ROUND(VLOOKUP(J185,食材リスト!$A$6:$H$505,5,FALSE)*L185/VLOOKUP(J185,食材リスト!$A$6:$H$505,2,FALSE),1))</f>
        <v/>
      </c>
      <c r="P185" s="20" t="str">
        <f>IF(COUNTA(J185:L185)&lt;&gt;2,"",ROUND(VLOOKUP(J185,食材リスト!$A$6:$H$505,6,FALSE)*L185/VLOOKUP(J185,食材リスト!$A$6:$H$505,2,FALSE),1))</f>
        <v/>
      </c>
      <c r="Q185" s="25" t="str">
        <f>IF(COUNTA(J185:L185)&lt;&gt;2,"",ROUND(VLOOKUP(J185,食材リスト!$A$6:$H$505,7,FALSE)*L185/VLOOKUP(J185,食材リスト!$A$6:$H$505,2,FALSE),0))</f>
        <v/>
      </c>
      <c r="S185" s="154"/>
      <c r="T185" s="155"/>
      <c r="U185" s="34"/>
      <c r="V185" s="12" t="str">
        <f>IF(S185="","",VLOOKUP(S185,食材リスト!$A$6:$H$505,3,FALSE))</f>
        <v/>
      </c>
      <c r="W185" s="19" t="str">
        <f>IF(COUNTA(S185:U185)&lt;&gt;2,"",ROUND(VLOOKUP(S185,食材リスト!$A$6:$H$505,4,FALSE)*U185/VLOOKUP(S185,食材リスト!$A$6:$H$505,2,FALSE),1))</f>
        <v/>
      </c>
      <c r="X185" s="30" t="str">
        <f>IF(COUNTA(S185:U185)&lt;&gt;2,"",ROUND(VLOOKUP(S185,食材リスト!$A$6:$H$505,5,FALSE)*U185/VLOOKUP(S185,食材リスト!$A$6:$H$505,2,FALSE),1))</f>
        <v/>
      </c>
      <c r="Y185" s="20" t="str">
        <f>IF(COUNTA(S185:U185)&lt;&gt;2,"",ROUND(VLOOKUP(S185,食材リスト!$A$6:$H$505,6,FALSE)*U185/VLOOKUP(S185,食材リスト!$A$6:$H$505,2,FALSE),1))</f>
        <v/>
      </c>
      <c r="Z185" s="25" t="str">
        <f>IF(COUNTA(S185:U185)&lt;&gt;2,"",ROUND(VLOOKUP(S185,食材リスト!$A$6:$H$505,7,FALSE)*U185/VLOOKUP(S185,食材リスト!$A$6:$H$505,2,FALSE),0))</f>
        <v/>
      </c>
    </row>
    <row r="186" spans="1:26" ht="13.5" customHeight="1">
      <c r="A186" s="154"/>
      <c r="B186" s="155"/>
      <c r="C186" s="34"/>
      <c r="D186" s="12" t="str">
        <f>IF(A186="","",VLOOKUP(A186,食材リスト!$A$6:$H$505,3,FALSE))</f>
        <v/>
      </c>
      <c r="E186" s="19" t="str">
        <f>IF(COUNTA(A186:C186)&lt;&gt;2,"",ROUND(VLOOKUP(A186,食材リスト!$A$6:$H$505,4,FALSE)*C186/VLOOKUP(A186,食材リスト!$A$6:$H$505,2,FALSE),1))</f>
        <v/>
      </c>
      <c r="F186" s="30" t="str">
        <f>IF(COUNTA(A186:C186)&lt;&gt;2,"",ROUND(VLOOKUP(A186,食材リスト!$A$6:$H$505,5,FALSE)*C186/VLOOKUP(A186,食材リスト!$A$6:$H$505,2,FALSE),1))</f>
        <v/>
      </c>
      <c r="G186" s="20" t="str">
        <f>IF(COUNTA(A186:C186)&lt;&gt;2,"",ROUND(VLOOKUP(A186,食材リスト!$A$6:$H$505,6,FALSE)*C186/VLOOKUP(A186,食材リスト!$A$6:$H$505,2,FALSE),1))</f>
        <v/>
      </c>
      <c r="H186" s="25" t="str">
        <f>IF(COUNTA(A186:C186)&lt;&gt;2,"",ROUND(VLOOKUP(A186,食材リスト!$A$6:$H$505,7,FALSE)*C186/VLOOKUP(A186,食材リスト!$A$6:$H$505,2,FALSE),0))</f>
        <v/>
      </c>
      <c r="J186" s="154"/>
      <c r="K186" s="155"/>
      <c r="L186" s="34"/>
      <c r="M186" s="12" t="str">
        <f>IF(J186="","",VLOOKUP(J186,食材リスト!$A$6:$H$505,3,FALSE))</f>
        <v/>
      </c>
      <c r="N186" s="19" t="str">
        <f>IF(COUNTA(J186:L186)&lt;&gt;2,"",ROUND(VLOOKUP(J186,食材リスト!$A$6:$H$505,4,FALSE)*L186/VLOOKUP(J186,食材リスト!$A$6:$H$505,2,FALSE),1))</f>
        <v/>
      </c>
      <c r="O186" s="30" t="str">
        <f>IF(COUNTA(J186:L186)&lt;&gt;2,"",ROUND(VLOOKUP(J186,食材リスト!$A$6:$H$505,5,FALSE)*L186/VLOOKUP(J186,食材リスト!$A$6:$H$505,2,FALSE),1))</f>
        <v/>
      </c>
      <c r="P186" s="20" t="str">
        <f>IF(COUNTA(J186:L186)&lt;&gt;2,"",ROUND(VLOOKUP(J186,食材リスト!$A$6:$H$505,6,FALSE)*L186/VLOOKUP(J186,食材リスト!$A$6:$H$505,2,FALSE),1))</f>
        <v/>
      </c>
      <c r="Q186" s="25" t="str">
        <f>IF(COUNTA(J186:L186)&lt;&gt;2,"",ROUND(VLOOKUP(J186,食材リスト!$A$6:$H$505,7,FALSE)*L186/VLOOKUP(J186,食材リスト!$A$6:$H$505,2,FALSE),0))</f>
        <v/>
      </c>
      <c r="S186" s="154"/>
      <c r="T186" s="155"/>
      <c r="U186" s="34"/>
      <c r="V186" s="12" t="str">
        <f>IF(S186="","",VLOOKUP(S186,食材リスト!$A$6:$H$505,3,FALSE))</f>
        <v/>
      </c>
      <c r="W186" s="19" t="str">
        <f>IF(COUNTA(S186:U186)&lt;&gt;2,"",ROUND(VLOOKUP(S186,食材リスト!$A$6:$H$505,4,FALSE)*U186/VLOOKUP(S186,食材リスト!$A$6:$H$505,2,FALSE),1))</f>
        <v/>
      </c>
      <c r="X186" s="30" t="str">
        <f>IF(COUNTA(S186:U186)&lt;&gt;2,"",ROUND(VLOOKUP(S186,食材リスト!$A$6:$H$505,5,FALSE)*U186/VLOOKUP(S186,食材リスト!$A$6:$H$505,2,FALSE),1))</f>
        <v/>
      </c>
      <c r="Y186" s="20" t="str">
        <f>IF(COUNTA(S186:U186)&lt;&gt;2,"",ROUND(VLOOKUP(S186,食材リスト!$A$6:$H$505,6,FALSE)*U186/VLOOKUP(S186,食材リスト!$A$6:$H$505,2,FALSE),1))</f>
        <v/>
      </c>
      <c r="Z186" s="25" t="str">
        <f>IF(COUNTA(S186:U186)&lt;&gt;2,"",ROUND(VLOOKUP(S186,食材リスト!$A$6:$H$505,7,FALSE)*U186/VLOOKUP(S186,食材リスト!$A$6:$H$505,2,FALSE),0))</f>
        <v/>
      </c>
    </row>
    <row r="187" spans="1:26" ht="13.5" customHeight="1">
      <c r="A187" s="154"/>
      <c r="B187" s="155"/>
      <c r="C187" s="34"/>
      <c r="D187" s="12" t="str">
        <f>IF(A187="","",VLOOKUP(A187,食材リスト!$A$6:$H$505,3,FALSE))</f>
        <v/>
      </c>
      <c r="E187" s="19" t="str">
        <f>IF(COUNTA(A187:C187)&lt;&gt;2,"",ROUND(VLOOKUP(A187,食材リスト!$A$6:$H$505,4,FALSE)*C187/VLOOKUP(A187,食材リスト!$A$6:$H$505,2,FALSE),1))</f>
        <v/>
      </c>
      <c r="F187" s="30" t="str">
        <f>IF(COUNTA(A187:C187)&lt;&gt;2,"",ROUND(VLOOKUP(A187,食材リスト!$A$6:$H$505,5,FALSE)*C187/VLOOKUP(A187,食材リスト!$A$6:$H$505,2,FALSE),1))</f>
        <v/>
      </c>
      <c r="G187" s="20" t="str">
        <f>IF(COUNTA(A187:C187)&lt;&gt;2,"",ROUND(VLOOKUP(A187,食材リスト!$A$6:$H$505,6,FALSE)*C187/VLOOKUP(A187,食材リスト!$A$6:$H$505,2,FALSE),1))</f>
        <v/>
      </c>
      <c r="H187" s="25" t="str">
        <f>IF(COUNTA(A187:C187)&lt;&gt;2,"",ROUND(VLOOKUP(A187,食材リスト!$A$6:$H$505,7,FALSE)*C187/VLOOKUP(A187,食材リスト!$A$6:$H$505,2,FALSE),0))</f>
        <v/>
      </c>
      <c r="J187" s="154"/>
      <c r="K187" s="155"/>
      <c r="L187" s="34"/>
      <c r="M187" s="12" t="str">
        <f>IF(J187="","",VLOOKUP(J187,食材リスト!$A$6:$H$505,3,FALSE))</f>
        <v/>
      </c>
      <c r="N187" s="19" t="str">
        <f>IF(COUNTA(J187:L187)&lt;&gt;2,"",ROUND(VLOOKUP(J187,食材リスト!$A$6:$H$505,4,FALSE)*L187/VLOOKUP(J187,食材リスト!$A$6:$H$505,2,FALSE),1))</f>
        <v/>
      </c>
      <c r="O187" s="30" t="str">
        <f>IF(COUNTA(J187:L187)&lt;&gt;2,"",ROUND(VLOOKUP(J187,食材リスト!$A$6:$H$505,5,FALSE)*L187/VLOOKUP(J187,食材リスト!$A$6:$H$505,2,FALSE),1))</f>
        <v/>
      </c>
      <c r="P187" s="20" t="str">
        <f>IF(COUNTA(J187:L187)&lt;&gt;2,"",ROUND(VLOOKUP(J187,食材リスト!$A$6:$H$505,6,FALSE)*L187/VLOOKUP(J187,食材リスト!$A$6:$H$505,2,FALSE),1))</f>
        <v/>
      </c>
      <c r="Q187" s="25" t="str">
        <f>IF(COUNTA(J187:L187)&lt;&gt;2,"",ROUND(VLOOKUP(J187,食材リスト!$A$6:$H$505,7,FALSE)*L187/VLOOKUP(J187,食材リスト!$A$6:$H$505,2,FALSE),0))</f>
        <v/>
      </c>
      <c r="S187" s="154"/>
      <c r="T187" s="155"/>
      <c r="U187" s="34"/>
      <c r="V187" s="12" t="str">
        <f>IF(S187="","",VLOOKUP(S187,食材リスト!$A$6:$H$505,3,FALSE))</f>
        <v/>
      </c>
      <c r="W187" s="19" t="str">
        <f>IF(COUNTA(S187:U187)&lt;&gt;2,"",ROUND(VLOOKUP(S187,食材リスト!$A$6:$H$505,4,FALSE)*U187/VLOOKUP(S187,食材リスト!$A$6:$H$505,2,FALSE),1))</f>
        <v/>
      </c>
      <c r="X187" s="30" t="str">
        <f>IF(COUNTA(S187:U187)&lt;&gt;2,"",ROUND(VLOOKUP(S187,食材リスト!$A$6:$H$505,5,FALSE)*U187/VLOOKUP(S187,食材リスト!$A$6:$H$505,2,FALSE),1))</f>
        <v/>
      </c>
      <c r="Y187" s="20" t="str">
        <f>IF(COUNTA(S187:U187)&lt;&gt;2,"",ROUND(VLOOKUP(S187,食材リスト!$A$6:$H$505,6,FALSE)*U187/VLOOKUP(S187,食材リスト!$A$6:$H$505,2,FALSE),1))</f>
        <v/>
      </c>
      <c r="Z187" s="25" t="str">
        <f>IF(COUNTA(S187:U187)&lt;&gt;2,"",ROUND(VLOOKUP(S187,食材リスト!$A$6:$H$505,7,FALSE)*U187/VLOOKUP(S187,食材リスト!$A$6:$H$505,2,FALSE),0))</f>
        <v/>
      </c>
    </row>
    <row r="188" spans="1:26" ht="13.5" customHeight="1">
      <c r="A188" s="154"/>
      <c r="B188" s="155"/>
      <c r="C188" s="34"/>
      <c r="D188" s="12" t="str">
        <f>IF(A188="","",VLOOKUP(A188,食材リスト!$A$6:$H$505,3,FALSE))</f>
        <v/>
      </c>
      <c r="E188" s="19" t="str">
        <f>IF(COUNTA(A188:C188)&lt;&gt;2,"",ROUND(VLOOKUP(A188,食材リスト!$A$6:$H$505,4,FALSE)*C188/VLOOKUP(A188,食材リスト!$A$6:$H$505,2,FALSE),1))</f>
        <v/>
      </c>
      <c r="F188" s="30" t="str">
        <f>IF(COUNTA(A188:C188)&lt;&gt;2,"",ROUND(VLOOKUP(A188,食材リスト!$A$6:$H$505,5,FALSE)*C188/VLOOKUP(A188,食材リスト!$A$6:$H$505,2,FALSE),1))</f>
        <v/>
      </c>
      <c r="G188" s="20" t="str">
        <f>IF(COUNTA(A188:C188)&lt;&gt;2,"",ROUND(VLOOKUP(A188,食材リスト!$A$6:$H$505,6,FALSE)*C188/VLOOKUP(A188,食材リスト!$A$6:$H$505,2,FALSE),1))</f>
        <v/>
      </c>
      <c r="H188" s="25" t="str">
        <f>IF(COUNTA(A188:C188)&lt;&gt;2,"",ROUND(VLOOKUP(A188,食材リスト!$A$6:$H$505,7,FALSE)*C188/VLOOKUP(A188,食材リスト!$A$6:$H$505,2,FALSE),0))</f>
        <v/>
      </c>
      <c r="J188" s="154"/>
      <c r="K188" s="155"/>
      <c r="L188" s="34"/>
      <c r="M188" s="12" t="str">
        <f>IF(J188="","",VLOOKUP(J188,食材リスト!$A$6:$H$505,3,FALSE))</f>
        <v/>
      </c>
      <c r="N188" s="19" t="str">
        <f>IF(COUNTA(J188:L188)&lt;&gt;2,"",ROUND(VLOOKUP(J188,食材リスト!$A$6:$H$505,4,FALSE)*L188/VLOOKUP(J188,食材リスト!$A$6:$H$505,2,FALSE),1))</f>
        <v/>
      </c>
      <c r="O188" s="30" t="str">
        <f>IF(COUNTA(J188:L188)&lt;&gt;2,"",ROUND(VLOOKUP(J188,食材リスト!$A$6:$H$505,5,FALSE)*L188/VLOOKUP(J188,食材リスト!$A$6:$H$505,2,FALSE),1))</f>
        <v/>
      </c>
      <c r="P188" s="20" t="str">
        <f>IF(COUNTA(J188:L188)&lt;&gt;2,"",ROUND(VLOOKUP(J188,食材リスト!$A$6:$H$505,6,FALSE)*L188/VLOOKUP(J188,食材リスト!$A$6:$H$505,2,FALSE),1))</f>
        <v/>
      </c>
      <c r="Q188" s="25" t="str">
        <f>IF(COUNTA(J188:L188)&lt;&gt;2,"",ROUND(VLOOKUP(J188,食材リスト!$A$6:$H$505,7,FALSE)*L188/VLOOKUP(J188,食材リスト!$A$6:$H$505,2,FALSE),0))</f>
        <v/>
      </c>
      <c r="S188" s="154"/>
      <c r="T188" s="155"/>
      <c r="U188" s="34"/>
      <c r="V188" s="12" t="str">
        <f>IF(S188="","",VLOOKUP(S188,食材リスト!$A$6:$H$505,3,FALSE))</f>
        <v/>
      </c>
      <c r="W188" s="19" t="str">
        <f>IF(COUNTA(S188:U188)&lt;&gt;2,"",ROUND(VLOOKUP(S188,食材リスト!$A$6:$H$505,4,FALSE)*U188/VLOOKUP(S188,食材リスト!$A$6:$H$505,2,FALSE),1))</f>
        <v/>
      </c>
      <c r="X188" s="30" t="str">
        <f>IF(COUNTA(S188:U188)&lt;&gt;2,"",ROUND(VLOOKUP(S188,食材リスト!$A$6:$H$505,5,FALSE)*U188/VLOOKUP(S188,食材リスト!$A$6:$H$505,2,FALSE),1))</f>
        <v/>
      </c>
      <c r="Y188" s="20" t="str">
        <f>IF(COUNTA(S188:U188)&lt;&gt;2,"",ROUND(VLOOKUP(S188,食材リスト!$A$6:$H$505,6,FALSE)*U188/VLOOKUP(S188,食材リスト!$A$6:$H$505,2,FALSE),1))</f>
        <v/>
      </c>
      <c r="Z188" s="25" t="str">
        <f>IF(COUNTA(S188:U188)&lt;&gt;2,"",ROUND(VLOOKUP(S188,食材リスト!$A$6:$H$505,7,FALSE)*U188/VLOOKUP(S188,食材リスト!$A$6:$H$505,2,FALSE),0))</f>
        <v/>
      </c>
    </row>
    <row r="189" spans="1:26" ht="13.5" customHeight="1">
      <c r="A189" s="152"/>
      <c r="B189" s="153"/>
      <c r="C189" s="43"/>
      <c r="D189" s="13" t="str">
        <f>IF(A189="","",VLOOKUP(A189,食材リスト!$A$6:$H$505,3,FALSE))</f>
        <v/>
      </c>
      <c r="E189" s="21" t="str">
        <f>IF(COUNTA(A189:C189)&lt;&gt;2,"",ROUND(VLOOKUP(A189,食材リスト!$A$6:$H$505,4,FALSE)*C189/VLOOKUP(A189,食材リスト!$A$6:$H$505,2,FALSE),1))</f>
        <v/>
      </c>
      <c r="F189" s="31" t="str">
        <f>IF(COUNTA(A189:C189)&lt;&gt;2,"",ROUND(VLOOKUP(A189,食材リスト!$A$6:$H$505,5,FALSE)*C189/VLOOKUP(A189,食材リスト!$A$6:$H$505,2,FALSE),1))</f>
        <v/>
      </c>
      <c r="G189" s="22" t="str">
        <f>IF(COUNTA(A189:C189)&lt;&gt;2,"",ROUND(VLOOKUP(A189,食材リスト!$A$6:$H$505,6,FALSE)*C189/VLOOKUP(A189,食材リスト!$A$6:$H$505,2,FALSE),1))</f>
        <v/>
      </c>
      <c r="H189" s="26" t="str">
        <f>IF(COUNTA(A189:C189)&lt;&gt;2,"",ROUND(VLOOKUP(A189,食材リスト!$A$6:$H$505,7,FALSE)*C189/VLOOKUP(A189,食材リスト!$A$6:$H$505,2,FALSE),0))</f>
        <v/>
      </c>
      <c r="J189" s="152"/>
      <c r="K189" s="153"/>
      <c r="L189" s="43"/>
      <c r="M189" s="13" t="str">
        <f>IF(J189="","",VLOOKUP(J189,食材リスト!$A$6:$H$505,3,FALSE))</f>
        <v/>
      </c>
      <c r="N189" s="21" t="str">
        <f>IF(COUNTA(J189:L189)&lt;&gt;2,"",ROUND(VLOOKUP(J189,食材リスト!$A$6:$H$505,4,FALSE)*L189/VLOOKUP(J189,食材リスト!$A$6:$H$505,2,FALSE),1))</f>
        <v/>
      </c>
      <c r="O189" s="31" t="str">
        <f>IF(COUNTA(J189:L189)&lt;&gt;2,"",ROUND(VLOOKUP(J189,食材リスト!$A$6:$H$505,5,FALSE)*L189/VLOOKUP(J189,食材リスト!$A$6:$H$505,2,FALSE),1))</f>
        <v/>
      </c>
      <c r="P189" s="22" t="str">
        <f>IF(COUNTA(J189:L189)&lt;&gt;2,"",ROUND(VLOOKUP(J189,食材リスト!$A$6:$H$505,6,FALSE)*L189/VLOOKUP(J189,食材リスト!$A$6:$H$505,2,FALSE),1))</f>
        <v/>
      </c>
      <c r="Q189" s="26" t="str">
        <f>IF(COUNTA(J189:L189)&lt;&gt;2,"",ROUND(VLOOKUP(J189,食材リスト!$A$6:$H$505,7,FALSE)*L189/VLOOKUP(J189,食材リスト!$A$6:$H$505,2,FALSE),0))</f>
        <v/>
      </c>
      <c r="S189" s="152"/>
      <c r="T189" s="153"/>
      <c r="U189" s="43"/>
      <c r="V189" s="13" t="str">
        <f>IF(S189="","",VLOOKUP(S189,食材リスト!$A$6:$H$505,3,FALSE))</f>
        <v/>
      </c>
      <c r="W189" s="21" t="str">
        <f>IF(COUNTA(S189:U189)&lt;&gt;2,"",ROUND(VLOOKUP(S189,食材リスト!$A$6:$H$505,4,FALSE)*U189/VLOOKUP(S189,食材リスト!$A$6:$H$505,2,FALSE),1))</f>
        <v/>
      </c>
      <c r="X189" s="31" t="str">
        <f>IF(COUNTA(S189:U189)&lt;&gt;2,"",ROUND(VLOOKUP(S189,食材リスト!$A$6:$H$505,5,FALSE)*U189/VLOOKUP(S189,食材リスト!$A$6:$H$505,2,FALSE),1))</f>
        <v/>
      </c>
      <c r="Y189" s="22" t="str">
        <f>IF(COUNTA(S189:U189)&lt;&gt;2,"",ROUND(VLOOKUP(S189,食材リスト!$A$6:$H$505,6,FALSE)*U189/VLOOKUP(S189,食材リスト!$A$6:$H$505,2,FALSE),1))</f>
        <v/>
      </c>
      <c r="Z189" s="26" t="str">
        <f>IF(COUNTA(S189:U189)&lt;&gt;2,"",ROUND(VLOOKUP(S189,食材リスト!$A$6:$H$505,7,FALSE)*U189/VLOOKUP(S189,食材リスト!$A$6:$H$505,2,FALSE),0))</f>
        <v/>
      </c>
    </row>
    <row r="190" spans="1:26" ht="13.5" customHeight="1">
      <c r="E190"/>
      <c r="F190"/>
    </row>
    <row r="191" spans="1:26" s="122" customFormat="1" ht="13.5" customHeight="1"/>
    <row r="193" spans="1:26" ht="13.5" customHeight="1">
      <c r="A193" s="216" t="s">
        <v>96</v>
      </c>
      <c r="B193" s="216"/>
      <c r="C193" s="216"/>
      <c r="D193" s="216"/>
      <c r="E193" s="216"/>
      <c r="F193" s="216"/>
      <c r="G193" s="216"/>
      <c r="N193" s="61"/>
    </row>
    <row r="194" spans="1:26" ht="13.5" customHeight="1">
      <c r="A194" s="217"/>
      <c r="B194" s="217"/>
      <c r="C194" s="217"/>
      <c r="D194" s="217"/>
      <c r="E194" s="217"/>
      <c r="F194" s="217"/>
      <c r="G194" s="217"/>
    </row>
    <row r="195" spans="1:26" ht="13.5" customHeight="1">
      <c r="A195" s="181" t="str">
        <f>IF(C195=0,"たんぱく質(P)",ROUND(C195/SUM($C$21,$G$21,$K$21)*100,0))</f>
        <v>たんぱく質(P)</v>
      </c>
      <c r="B195" s="182"/>
      <c r="C195" s="171">
        <f>SUM(E203:E222,N203:N222,W203:W222)</f>
        <v>0</v>
      </c>
      <c r="D195" s="172"/>
      <c r="E195" s="185" t="str">
        <f>IF(G195=0,"脂質(F)",ROUND(G195/SUM($C$21,$G$21,$K$21)*100,0))</f>
        <v>脂質(F)</v>
      </c>
      <c r="F195" s="186"/>
      <c r="G195" s="171">
        <f>SUM(F203:F222,O203:O222,X203:X222)</f>
        <v>0</v>
      </c>
      <c r="H195" s="172"/>
      <c r="I195" s="189" t="str">
        <f>IF(K195=0,"糖質(C)",ROUND(K195/SUM($C$21,$G$21,$K$21)*100,0))</f>
        <v>糖質(C)</v>
      </c>
      <c r="J195" s="190"/>
      <c r="K195" s="171">
        <f>SUM(G203:G222,P203:P222,Y203:Y222)</f>
        <v>0</v>
      </c>
      <c r="L195" s="172"/>
      <c r="N195" s="163" t="s">
        <v>43</v>
      </c>
      <c r="O195" s="164"/>
      <c r="P195" s="167">
        <f>SUM(H201+Q201+Z201)</f>
        <v>0</v>
      </c>
      <c r="Q195" s="168"/>
    </row>
    <row r="196" spans="1:26" ht="13.5" customHeight="1">
      <c r="A196" s="183"/>
      <c r="B196" s="184"/>
      <c r="C196" s="173"/>
      <c r="D196" s="174"/>
      <c r="E196" s="187"/>
      <c r="F196" s="188"/>
      <c r="G196" s="173"/>
      <c r="H196" s="174"/>
      <c r="I196" s="191"/>
      <c r="J196" s="192"/>
      <c r="K196" s="173"/>
      <c r="L196" s="174"/>
      <c r="N196" s="165"/>
      <c r="O196" s="166"/>
      <c r="P196" s="169"/>
      <c r="Q196" s="170"/>
    </row>
    <row r="197" spans="1:26" ht="13.5" customHeight="1">
      <c r="A197" s="14"/>
      <c r="B197" s="14"/>
      <c r="C197" s="117"/>
      <c r="D197" s="53"/>
      <c r="E197" s="118"/>
      <c r="F197" s="118"/>
      <c r="G197" s="118"/>
      <c r="H197" s="118"/>
      <c r="I197" s="118"/>
      <c r="J197" s="118"/>
      <c r="K197" s="119"/>
      <c r="L197" s="118"/>
      <c r="M197" s="14"/>
      <c r="N197" s="14"/>
      <c r="O197" s="14"/>
      <c r="P197" s="14"/>
      <c r="Q197" s="14"/>
      <c r="R197" s="14"/>
      <c r="S197" s="14"/>
      <c r="T197" s="14"/>
      <c r="U197" s="14"/>
      <c r="V197" s="14"/>
      <c r="W197" s="14"/>
      <c r="X197" s="14"/>
      <c r="Y197" s="14"/>
      <c r="Z197" s="14"/>
    </row>
    <row r="198" spans="1:26" ht="13.5" customHeight="1">
      <c r="A198" s="63" t="s">
        <v>91</v>
      </c>
      <c r="B198" s="14"/>
      <c r="C198" s="115"/>
      <c r="D198" s="115"/>
      <c r="E198" s="115"/>
      <c r="F198" s="115"/>
      <c r="G198" s="14"/>
      <c r="H198" s="14"/>
      <c r="I198" s="14"/>
      <c r="J198" s="14"/>
      <c r="K198" s="14"/>
      <c r="L198" s="14"/>
      <c r="M198" s="14"/>
      <c r="N198" s="14"/>
      <c r="O198" s="14"/>
      <c r="P198" s="14"/>
      <c r="Q198" s="14"/>
      <c r="R198" s="14"/>
      <c r="S198" s="7" t="s">
        <v>34</v>
      </c>
      <c r="T198" s="14"/>
      <c r="U198" s="14"/>
      <c r="V198" s="14"/>
      <c r="W198" s="14"/>
      <c r="X198" s="14"/>
      <c r="Y198" s="14"/>
      <c r="Z198" s="14"/>
    </row>
    <row r="199" spans="1:26" ht="13.5" customHeight="1">
      <c r="N199" s="5"/>
      <c r="O199" s="5"/>
      <c r="S199" s="8" t="s">
        <v>26</v>
      </c>
    </row>
    <row r="200" spans="1:26" ht="13.5" customHeight="1">
      <c r="A200" s="158" t="s">
        <v>20</v>
      </c>
      <c r="E200" s="143" t="s">
        <v>42</v>
      </c>
      <c r="F200" s="144"/>
      <c r="G200" s="144"/>
      <c r="H200" s="145"/>
      <c r="J200" s="158" t="s">
        <v>32</v>
      </c>
      <c r="N200" s="143" t="s">
        <v>42</v>
      </c>
      <c r="O200" s="144"/>
      <c r="P200" s="144"/>
      <c r="Q200" s="145"/>
      <c r="S200" s="158" t="s">
        <v>33</v>
      </c>
      <c r="W200" s="143" t="s">
        <v>42</v>
      </c>
      <c r="X200" s="144"/>
      <c r="Y200" s="144"/>
      <c r="Z200" s="145"/>
    </row>
    <row r="201" spans="1:26" ht="13.5" customHeight="1">
      <c r="A201" s="162"/>
      <c r="E201" s="81" t="str">
        <f>IF(SUM(E203:G222)=0,"",ROUND(SUM(E203:E222),0)&amp;"g "&amp;"("&amp;ROUND(SUM(E203:E222)*100/(SUM(E203:E222)+SUM(F203:F222)+SUM(G203:G222)),0)&amp;"%)")</f>
        <v/>
      </c>
      <c r="F201" s="80" t="str">
        <f>IF(SUM(E203:G222)=0,"",ROUND(SUM(F203:F222),0)&amp;"g "&amp;"("&amp;ROUND(SUM(F203:F222)*100/(SUM(E203:E222)+SUM(F203:F222)+SUM(G203:G222)),0)&amp;"%)")</f>
        <v/>
      </c>
      <c r="G201" s="78" t="str">
        <f>IF(SUM(E203:G222)=0,"",ROUND(SUM(G203:G222),0)&amp;"g "&amp;"("&amp;ROUND(SUM(G203:G222)*100/(SUM(E203:E222)+SUM(F203:F222)+SUM(G203:G222)),0)&amp;"%)")</f>
        <v/>
      </c>
      <c r="H201" s="79">
        <f>SUM(H203:H222)</f>
        <v>0</v>
      </c>
      <c r="J201" s="162"/>
      <c r="N201" s="81" t="str">
        <f>IF(SUM(N203:P222)=0,"",ROUND(SUM(N203:N222),0)&amp;"g "&amp;"("&amp;ROUND(SUM(N203:N222)*100/(SUM(N203:N222)+SUM(O203:O222)+SUM(P203:P222)),0)&amp;"%)")</f>
        <v/>
      </c>
      <c r="O201" s="80" t="str">
        <f>IF(SUM(N203:P222)=0,"",ROUND(SUM(O203:O222),0)&amp;"g "&amp;"("&amp;ROUND(SUM(O203:O222)*100/(SUM(N203:N222)+SUM(O203:O222)+SUM(P203:P222)),0)&amp;"%)")</f>
        <v/>
      </c>
      <c r="P201" s="78" t="str">
        <f>IF(SUM(N203:P222)=0,"",ROUND(SUM(P203:P222),0)&amp;"g "&amp;"("&amp;ROUND(SUM(P203:P222)*100/(SUM(N203:N222)+SUM(O203:O222)+SUM(P203:P222)),0)&amp;"%)")</f>
        <v/>
      </c>
      <c r="Q201" s="79">
        <f>SUM(Q203:Q222)</f>
        <v>0</v>
      </c>
      <c r="S201" s="162"/>
      <c r="W201" s="81" t="str">
        <f>IF(SUM(W203:Y222)=0,"",ROUND(SUM(W203:W222),0)&amp;"g "&amp;"("&amp;ROUND(SUM(W203:W222)*100/(SUM(W203:W222)+SUM(X203:X222)+SUM(Y203:Y222)),0)&amp;"%)")</f>
        <v/>
      </c>
      <c r="X201" s="80" t="str">
        <f>IF(SUM(W203:Y222)=0,"",ROUND(SUM(X203:X222),0)&amp;"g "&amp;"("&amp;ROUND(SUM(X203:X222)*100/(SUM(W203:W222)+SUM(X203:X222)+SUM(Y203:Y222)),0)&amp;"%)")</f>
        <v/>
      </c>
      <c r="Y201" s="78" t="str">
        <f>IF(SUM(W203:Y222)=0,"",ROUND(SUM(Y203:Y222),0)&amp;"g "&amp;"("&amp;ROUND(SUM(Y203:Y222)*100/(SUM(W203:W222)+SUM(X203:X222)+SUM(Y203:Y222)),0)&amp;"%)")</f>
        <v/>
      </c>
      <c r="Z201" s="79">
        <f>SUM(Z203:Z222)</f>
        <v>0</v>
      </c>
    </row>
    <row r="202" spans="1:26" ht="13.5" customHeight="1">
      <c r="A202" s="156" t="s">
        <v>30</v>
      </c>
      <c r="B202" s="157"/>
      <c r="C202" s="2" t="s">
        <v>35</v>
      </c>
      <c r="D202" s="6" t="s">
        <v>24</v>
      </c>
      <c r="E202" s="107" t="s">
        <v>23</v>
      </c>
      <c r="F202" s="28" t="s">
        <v>21</v>
      </c>
      <c r="G202" s="103" t="s">
        <v>22</v>
      </c>
      <c r="H202" s="6" t="s">
        <v>25</v>
      </c>
      <c r="J202" s="156" t="s">
        <v>30</v>
      </c>
      <c r="K202" s="157"/>
      <c r="L202" s="2" t="s">
        <v>35</v>
      </c>
      <c r="M202" s="6" t="s">
        <v>24</v>
      </c>
      <c r="N202" s="107" t="s">
        <v>23</v>
      </c>
      <c r="O202" s="28" t="s">
        <v>21</v>
      </c>
      <c r="P202" s="103" t="s">
        <v>22</v>
      </c>
      <c r="Q202" s="6" t="s">
        <v>44</v>
      </c>
      <c r="S202" s="156" t="s">
        <v>30</v>
      </c>
      <c r="T202" s="157"/>
      <c r="U202" s="2" t="s">
        <v>35</v>
      </c>
      <c r="V202" s="6" t="s">
        <v>24</v>
      </c>
      <c r="W202" s="107" t="s">
        <v>23</v>
      </c>
      <c r="X202" s="28" t="s">
        <v>21</v>
      </c>
      <c r="Y202" s="103" t="s">
        <v>22</v>
      </c>
      <c r="Z202" s="6" t="s">
        <v>44</v>
      </c>
    </row>
    <row r="203" spans="1:26" ht="13.5" customHeight="1">
      <c r="A203" s="154"/>
      <c r="B203" s="155"/>
      <c r="C203" s="49"/>
      <c r="D203" s="23" t="str">
        <f>IF(A203="","",VLOOKUP(A203,食材リスト!$A$6:$H$505,3,FALSE))</f>
        <v/>
      </c>
      <c r="E203" s="17" t="str">
        <f>IF(COUNTA(A203:C203)&lt;&gt;2,"",ROUND(VLOOKUP(A203,食材リスト!$A$6:$H$505,4,FALSE)*C203/VLOOKUP(A203,食材リスト!$A$6:$H$505,2,FALSE),1))</f>
        <v/>
      </c>
      <c r="F203" s="29" t="str">
        <f>IF(COUNTA(A203:C203)&lt;&gt;2,"",ROUND(VLOOKUP(A203,食材リスト!$A$6:$H$505,5,FALSE)*C203/VLOOKUP(A203,食材リスト!$A$6:$H$505,2,FALSE),1))</f>
        <v/>
      </c>
      <c r="G203" s="18" t="str">
        <f>IF(COUNTA(A203:C203)&lt;&gt;2,"",ROUND(VLOOKUP(A203,食材リスト!$A$6:$H$505,6,FALSE)*C203/VLOOKUP(A203,食材リスト!$A$6:$H$505,2,FALSE),1))</f>
        <v/>
      </c>
      <c r="H203" s="24" t="str">
        <f>IF(COUNTA(A203:C203)&lt;&gt;2,"",ROUND(VLOOKUP(A203,食材リスト!$A$6:$H$505,7,FALSE)*C203/VLOOKUP(A203,食材リスト!$A$6:$H$505,2,FALSE),0))</f>
        <v/>
      </c>
      <c r="J203" s="154"/>
      <c r="K203" s="155"/>
      <c r="L203" s="49"/>
      <c r="M203" s="23" t="str">
        <f>IF(J203="","",VLOOKUP(J203,食材リスト!$A$6:$H$505,3,FALSE))</f>
        <v/>
      </c>
      <c r="N203" s="17" t="str">
        <f>IF(COUNTA(J203:L203)&lt;&gt;2,"",ROUND(VLOOKUP(J203,食材リスト!$A$6:$H$505,4,FALSE)*L203/VLOOKUP(J203,食材リスト!$A$6:$H$505,2,FALSE),1))</f>
        <v/>
      </c>
      <c r="O203" s="29" t="str">
        <f>IF(COUNTA(J203:L203)&lt;&gt;2,"",ROUND(VLOOKUP(J203,食材リスト!$A$6:$H$505,5,FALSE)*L203/VLOOKUP(J203,食材リスト!$A$6:$H$505,2,FALSE),1))</f>
        <v/>
      </c>
      <c r="P203" s="18" t="str">
        <f>IF(COUNTA(J203:L203)&lt;&gt;2,"",ROUND(VLOOKUP(J203,食材リスト!$A$6:$H$505,6,FALSE)*L203/VLOOKUP(J203,食材リスト!$A$6:$H$505,2,FALSE),1))</f>
        <v/>
      </c>
      <c r="Q203" s="24" t="str">
        <f>IF(COUNTA(J203:L203)&lt;&gt;2,"",ROUND(VLOOKUP(J203,食材リスト!$A$6:$H$505,7,FALSE)*L203/VLOOKUP(J203,食材リスト!$A$6:$H$505,2,FALSE),0))</f>
        <v/>
      </c>
      <c r="S203" s="160"/>
      <c r="T203" s="161"/>
      <c r="U203" s="49"/>
      <c r="V203" s="23" t="str">
        <f>IF(S203="","",VLOOKUP(S203,食材リスト!$A$6:$H$505,3,FALSE))</f>
        <v/>
      </c>
      <c r="W203" s="17" t="str">
        <f>IF(COUNTA(S203:U203)&lt;&gt;2,"",ROUND(VLOOKUP(S203,食材リスト!$A$6:$H$505,4,FALSE)*U203/VLOOKUP(S203,食材リスト!$A$6:$H$505,2,FALSE),1))</f>
        <v/>
      </c>
      <c r="X203" s="29" t="str">
        <f>IF(COUNTA(S203:U203)&lt;&gt;2,"",ROUND(VLOOKUP(S203,食材リスト!$A$6:$H$505,5,FALSE)*U203/VLOOKUP(S203,食材リスト!$A$6:$H$505,2,FALSE),1))</f>
        <v/>
      </c>
      <c r="Y203" s="18" t="str">
        <f>IF(COUNTA(S203:U203)&lt;&gt;2,"",ROUND(VLOOKUP(S203,食材リスト!$A$6:$H$505,6,FALSE)*U203/VLOOKUP(S203,食材リスト!$A$6:$H$505,2,FALSE),1))</f>
        <v/>
      </c>
      <c r="Z203" s="24" t="str">
        <f>IF(COUNTA(S203:U203)&lt;&gt;2,"",ROUND(VLOOKUP(S203,食材リスト!$A$6:$H$505,7,FALSE)*U203/VLOOKUP(S203,食材リスト!$A$6:$H$505,2,FALSE),0))</f>
        <v/>
      </c>
    </row>
    <row r="204" spans="1:26" ht="13.5" customHeight="1">
      <c r="A204" s="154"/>
      <c r="B204" s="155"/>
      <c r="C204" s="34"/>
      <c r="D204" s="12" t="str">
        <f>IF(A204="","",VLOOKUP(A204,食材リスト!$A$6:$H$505,3,FALSE))</f>
        <v/>
      </c>
      <c r="E204" s="19" t="str">
        <f>IF(COUNTA(A204:C204)&lt;&gt;2,"",ROUND(VLOOKUP(A204,食材リスト!$A$6:$H$505,4,FALSE)*C204/VLOOKUP(A204,食材リスト!$A$6:$H$505,2,FALSE),1))</f>
        <v/>
      </c>
      <c r="F204" s="30" t="str">
        <f>IF(COUNTA(A204:C204)&lt;&gt;2,"",ROUND(VLOOKUP(A204,食材リスト!$A$6:$H$505,5,FALSE)*C204/VLOOKUP(A204,食材リスト!$A$6:$H$505,2,FALSE),1))</f>
        <v/>
      </c>
      <c r="G204" s="20" t="str">
        <f>IF(COUNTA(A204:C204)&lt;&gt;2,"",ROUND(VLOOKUP(A204,食材リスト!$A$6:$H$505,6,FALSE)*C204/VLOOKUP(A204,食材リスト!$A$6:$H$505,2,FALSE),1))</f>
        <v/>
      </c>
      <c r="H204" s="25" t="str">
        <f>IF(COUNTA(A204:C204)&lt;&gt;2,"",ROUND(VLOOKUP(A204,食材リスト!$A$6:$H$505,7,FALSE)*C204/VLOOKUP(A204,食材リスト!$A$6:$H$505,2,FALSE),0))</f>
        <v/>
      </c>
      <c r="J204" s="154"/>
      <c r="K204" s="155"/>
      <c r="L204" s="34"/>
      <c r="M204" s="12" t="str">
        <f>IF(J204="","",VLOOKUP(J204,食材リスト!$A$6:$H$505,3,FALSE))</f>
        <v/>
      </c>
      <c r="N204" s="19" t="str">
        <f>IF(COUNTA(J204:L204)&lt;&gt;2,"",ROUND(VLOOKUP(J204,食材リスト!$A$6:$H$505,4,FALSE)*L204/VLOOKUP(J204,食材リスト!$A$6:$H$505,2,FALSE),1))</f>
        <v/>
      </c>
      <c r="O204" s="30" t="str">
        <f>IF(COUNTA(J204:L204)&lt;&gt;2,"",ROUND(VLOOKUP(J204,食材リスト!$A$6:$H$505,5,FALSE)*L204/VLOOKUP(J204,食材リスト!$A$6:$H$505,2,FALSE),1))</f>
        <v/>
      </c>
      <c r="P204" s="20" t="str">
        <f>IF(COUNTA(J204:L204)&lt;&gt;2,"",ROUND(VLOOKUP(J204,食材リスト!$A$6:$H$505,6,FALSE)*L204/VLOOKUP(J204,食材リスト!$A$6:$H$505,2,FALSE),1))</f>
        <v/>
      </c>
      <c r="Q204" s="25" t="str">
        <f>IF(COUNTA(J204:L204)&lt;&gt;2,"",ROUND(VLOOKUP(J204,食材リスト!$A$6:$H$505,7,FALSE)*L204/VLOOKUP(J204,食材リスト!$A$6:$H$505,2,FALSE),0))</f>
        <v/>
      </c>
      <c r="S204" s="154"/>
      <c r="T204" s="155"/>
      <c r="U204" s="34"/>
      <c r="V204" s="12" t="str">
        <f>IF(S204="","",VLOOKUP(S204,食材リスト!$A$6:$H$505,3,FALSE))</f>
        <v/>
      </c>
      <c r="W204" s="19" t="str">
        <f>IF(COUNTA(S204:U204)&lt;&gt;2,"",ROUND(VLOOKUP(S204,食材リスト!$A$6:$H$505,4,FALSE)*U204/VLOOKUP(S204,食材リスト!$A$6:$H$505,2,FALSE),1))</f>
        <v/>
      </c>
      <c r="X204" s="30" t="str">
        <f>IF(COUNTA(S204:U204)&lt;&gt;2,"",ROUND(VLOOKUP(S204,食材リスト!$A$6:$H$505,5,FALSE)*U204/VLOOKUP(S204,食材リスト!$A$6:$H$505,2,FALSE),1))</f>
        <v/>
      </c>
      <c r="Y204" s="20" t="str">
        <f>IF(COUNTA(S204:U204)&lt;&gt;2,"",ROUND(VLOOKUP(S204,食材リスト!$A$6:$H$505,6,FALSE)*U204/VLOOKUP(S204,食材リスト!$A$6:$H$505,2,FALSE),1))</f>
        <v/>
      </c>
      <c r="Z204" s="25" t="str">
        <f>IF(COUNTA(S204:U204)&lt;&gt;2,"",ROUND(VLOOKUP(S204,食材リスト!$A$6:$H$505,7,FALSE)*U204/VLOOKUP(S204,食材リスト!$A$6:$H$505,2,FALSE),0))</f>
        <v/>
      </c>
    </row>
    <row r="205" spans="1:26" ht="13.5" customHeight="1">
      <c r="A205" s="154"/>
      <c r="B205" s="155"/>
      <c r="C205" s="34"/>
      <c r="D205" s="12" t="str">
        <f>IF(A205="","",VLOOKUP(A205,食材リスト!$A$6:$H$505,3,FALSE))</f>
        <v/>
      </c>
      <c r="E205" s="19" t="str">
        <f>IF(COUNTA(A205:C205)&lt;&gt;2,"",ROUND(VLOOKUP(A205,食材リスト!$A$6:$H$505,4,FALSE)*C205/VLOOKUP(A205,食材リスト!$A$6:$H$505,2,FALSE),1))</f>
        <v/>
      </c>
      <c r="F205" s="30" t="str">
        <f>IF(COUNTA(A205:C205)&lt;&gt;2,"",ROUND(VLOOKUP(A205,食材リスト!$A$6:$H$505,5,FALSE)*C205/VLOOKUP(A205,食材リスト!$A$6:$H$505,2,FALSE),1))</f>
        <v/>
      </c>
      <c r="G205" s="20" t="str">
        <f>IF(COUNTA(A205:C205)&lt;&gt;2,"",ROUND(VLOOKUP(A205,食材リスト!$A$6:$H$505,6,FALSE)*C205/VLOOKUP(A205,食材リスト!$A$6:$H$505,2,FALSE),1))</f>
        <v/>
      </c>
      <c r="H205" s="25" t="str">
        <f>IF(COUNTA(A205:C205)&lt;&gt;2,"",ROUND(VLOOKUP(A205,食材リスト!$A$6:$H$505,7,FALSE)*C205/VLOOKUP(A205,食材リスト!$A$6:$H$505,2,FALSE),0))</f>
        <v/>
      </c>
      <c r="J205" s="154"/>
      <c r="K205" s="155"/>
      <c r="L205" s="34"/>
      <c r="M205" s="12" t="str">
        <f>IF(J205="","",VLOOKUP(J205,食材リスト!$A$6:$H$505,3,FALSE))</f>
        <v/>
      </c>
      <c r="N205" s="19" t="str">
        <f>IF(COUNTA(J205:L205)&lt;&gt;2,"",ROUND(VLOOKUP(J205,食材リスト!$A$6:$H$505,4,FALSE)*L205/VLOOKUP(J205,食材リスト!$A$6:$H$505,2,FALSE),1))</f>
        <v/>
      </c>
      <c r="O205" s="30" t="str">
        <f>IF(COUNTA(J205:L205)&lt;&gt;2,"",ROUND(VLOOKUP(J205,食材リスト!$A$6:$H$505,5,FALSE)*L205/VLOOKUP(J205,食材リスト!$A$6:$H$505,2,FALSE),1))</f>
        <v/>
      </c>
      <c r="P205" s="20" t="str">
        <f>IF(COUNTA(J205:L205)&lt;&gt;2,"",ROUND(VLOOKUP(J205,食材リスト!$A$6:$H$505,6,FALSE)*L205/VLOOKUP(J205,食材リスト!$A$6:$H$505,2,FALSE),1))</f>
        <v/>
      </c>
      <c r="Q205" s="25" t="str">
        <f>IF(COUNTA(J205:L205)&lt;&gt;2,"",ROUND(VLOOKUP(J205,食材リスト!$A$6:$H$505,7,FALSE)*L205/VLOOKUP(J205,食材リスト!$A$6:$H$505,2,FALSE),0))</f>
        <v/>
      </c>
      <c r="S205" s="154"/>
      <c r="T205" s="155"/>
      <c r="U205" s="34"/>
      <c r="V205" s="12" t="str">
        <f>IF(S205="","",VLOOKUP(S205,食材リスト!$A$6:$H$505,3,FALSE))</f>
        <v/>
      </c>
      <c r="W205" s="19" t="str">
        <f>IF(COUNTA(S205:U205)&lt;&gt;2,"",ROUND(VLOOKUP(S205,食材リスト!$A$6:$H$505,4,FALSE)*U205/VLOOKUP(S205,食材リスト!$A$6:$H$505,2,FALSE),1))</f>
        <v/>
      </c>
      <c r="X205" s="30" t="str">
        <f>IF(COUNTA(S205:U205)&lt;&gt;2,"",ROUND(VLOOKUP(S205,食材リスト!$A$6:$H$505,5,FALSE)*U205/VLOOKUP(S205,食材リスト!$A$6:$H$505,2,FALSE),1))</f>
        <v/>
      </c>
      <c r="Y205" s="20" t="str">
        <f>IF(COUNTA(S205:U205)&lt;&gt;2,"",ROUND(VLOOKUP(S205,食材リスト!$A$6:$H$505,6,FALSE)*U205/VLOOKUP(S205,食材リスト!$A$6:$H$505,2,FALSE),1))</f>
        <v/>
      </c>
      <c r="Z205" s="25" t="str">
        <f>IF(COUNTA(S205:U205)&lt;&gt;2,"",ROUND(VLOOKUP(S205,食材リスト!$A$6:$H$505,7,FALSE)*U205/VLOOKUP(S205,食材リスト!$A$6:$H$505,2,FALSE),0))</f>
        <v/>
      </c>
    </row>
    <row r="206" spans="1:26" ht="13.5" customHeight="1">
      <c r="A206" s="154"/>
      <c r="B206" s="155"/>
      <c r="C206" s="34"/>
      <c r="D206" s="12" t="str">
        <f>IF(A206="","",VLOOKUP(A206,食材リスト!$A$6:$H$505,3,FALSE))</f>
        <v/>
      </c>
      <c r="E206" s="19" t="str">
        <f>IF(COUNTA(A206:C206)&lt;&gt;2,"",ROUND(VLOOKUP(A206,食材リスト!$A$6:$H$505,4,FALSE)*C206/VLOOKUP(A206,食材リスト!$A$6:$H$505,2,FALSE),1))</f>
        <v/>
      </c>
      <c r="F206" s="30" t="str">
        <f>IF(COUNTA(A206:C206)&lt;&gt;2,"",ROUND(VLOOKUP(A206,食材リスト!$A$6:$H$505,5,FALSE)*C206/VLOOKUP(A206,食材リスト!$A$6:$H$505,2,FALSE),1))</f>
        <v/>
      </c>
      <c r="G206" s="20" t="str">
        <f>IF(COUNTA(A206:C206)&lt;&gt;2,"",ROUND(VLOOKUP(A206,食材リスト!$A$6:$H$505,6,FALSE)*C206/VLOOKUP(A206,食材リスト!$A$6:$H$505,2,FALSE),1))</f>
        <v/>
      </c>
      <c r="H206" s="25" t="str">
        <f>IF(COUNTA(A206:C206)&lt;&gt;2,"",ROUND(VLOOKUP(A206,食材リスト!$A$6:$H$505,7,FALSE)*C206/VLOOKUP(A206,食材リスト!$A$6:$H$505,2,FALSE),0))</f>
        <v/>
      </c>
      <c r="J206" s="154"/>
      <c r="K206" s="155"/>
      <c r="L206" s="34"/>
      <c r="M206" s="12" t="str">
        <f>IF(J206="","",VLOOKUP(J206,食材リスト!$A$6:$H$505,3,FALSE))</f>
        <v/>
      </c>
      <c r="N206" s="19" t="str">
        <f>IF(COUNTA(J206:L206)&lt;&gt;2,"",ROUND(VLOOKUP(J206,食材リスト!$A$6:$H$505,4,FALSE)*L206/VLOOKUP(J206,食材リスト!$A$6:$H$505,2,FALSE),1))</f>
        <v/>
      </c>
      <c r="O206" s="30" t="str">
        <f>IF(COUNTA(J206:L206)&lt;&gt;2,"",ROUND(VLOOKUP(J206,食材リスト!$A$6:$H$505,5,FALSE)*L206/VLOOKUP(J206,食材リスト!$A$6:$H$505,2,FALSE),1))</f>
        <v/>
      </c>
      <c r="P206" s="20" t="str">
        <f>IF(COUNTA(J206:L206)&lt;&gt;2,"",ROUND(VLOOKUP(J206,食材リスト!$A$6:$H$505,6,FALSE)*L206/VLOOKUP(J206,食材リスト!$A$6:$H$505,2,FALSE),1))</f>
        <v/>
      </c>
      <c r="Q206" s="25" t="str">
        <f>IF(COUNTA(J206:L206)&lt;&gt;2,"",ROUND(VLOOKUP(J206,食材リスト!$A$6:$H$505,7,FALSE)*L206/VLOOKUP(J206,食材リスト!$A$6:$H$505,2,FALSE),0))</f>
        <v/>
      </c>
      <c r="S206" s="154"/>
      <c r="T206" s="155"/>
      <c r="U206" s="34"/>
      <c r="V206" s="12" t="str">
        <f>IF(S206="","",VLOOKUP(S206,食材リスト!$A$6:$H$505,3,FALSE))</f>
        <v/>
      </c>
      <c r="W206" s="19" t="str">
        <f>IF(COUNTA(S206:U206)&lt;&gt;2,"",ROUND(VLOOKUP(S206,食材リスト!$A$6:$H$505,4,FALSE)*U206/VLOOKUP(S206,食材リスト!$A$6:$H$505,2,FALSE),1))</f>
        <v/>
      </c>
      <c r="X206" s="30" t="str">
        <f>IF(COUNTA(S206:U206)&lt;&gt;2,"",ROUND(VLOOKUP(S206,食材リスト!$A$6:$H$505,5,FALSE)*U206/VLOOKUP(S206,食材リスト!$A$6:$H$505,2,FALSE),1))</f>
        <v/>
      </c>
      <c r="Y206" s="20" t="str">
        <f>IF(COUNTA(S206:U206)&lt;&gt;2,"",ROUND(VLOOKUP(S206,食材リスト!$A$6:$H$505,6,FALSE)*U206/VLOOKUP(S206,食材リスト!$A$6:$H$505,2,FALSE),1))</f>
        <v/>
      </c>
      <c r="Z206" s="25" t="str">
        <f>IF(COUNTA(S206:U206)&lt;&gt;2,"",ROUND(VLOOKUP(S206,食材リスト!$A$6:$H$505,7,FALSE)*U206/VLOOKUP(S206,食材リスト!$A$6:$H$505,2,FALSE),0))</f>
        <v/>
      </c>
    </row>
    <row r="207" spans="1:26" ht="13.5" customHeight="1">
      <c r="A207" s="154"/>
      <c r="B207" s="155"/>
      <c r="C207" s="34"/>
      <c r="D207" s="12" t="str">
        <f>IF(A207="","",VLOOKUP(A207,食材リスト!$A$6:$H$505,3,FALSE))</f>
        <v/>
      </c>
      <c r="E207" s="19" t="str">
        <f>IF(COUNTA(A207:C207)&lt;&gt;2,"",ROUND(VLOOKUP(A207,食材リスト!$A$6:$H$505,4,FALSE)*C207/VLOOKUP(A207,食材リスト!$A$6:$H$505,2,FALSE),1))</f>
        <v/>
      </c>
      <c r="F207" s="30" t="str">
        <f>IF(COUNTA(A207:C207)&lt;&gt;2,"",ROUND(VLOOKUP(A207,食材リスト!$A$6:$H$505,5,FALSE)*C207/VLOOKUP(A207,食材リスト!$A$6:$H$505,2,FALSE),1))</f>
        <v/>
      </c>
      <c r="G207" s="20" t="str">
        <f>IF(COUNTA(A207:C207)&lt;&gt;2,"",ROUND(VLOOKUP(A207,食材リスト!$A$6:$H$505,6,FALSE)*C207/VLOOKUP(A207,食材リスト!$A$6:$H$505,2,FALSE),1))</f>
        <v/>
      </c>
      <c r="H207" s="25" t="str">
        <f>IF(COUNTA(A207:C207)&lt;&gt;2,"",ROUND(VLOOKUP(A207,食材リスト!$A$6:$H$505,7,FALSE)*C207/VLOOKUP(A207,食材リスト!$A$6:$H$505,2,FALSE),0))</f>
        <v/>
      </c>
      <c r="J207" s="154"/>
      <c r="K207" s="155"/>
      <c r="L207" s="34"/>
      <c r="M207" s="12" t="str">
        <f>IF(J207="","",VLOOKUP(J207,食材リスト!$A$6:$H$505,3,FALSE))</f>
        <v/>
      </c>
      <c r="N207" s="19" t="str">
        <f>IF(COUNTA(J207:L207)&lt;&gt;2,"",ROUND(VLOOKUP(J207,食材リスト!$A$6:$H$505,4,FALSE)*L207/VLOOKUP(J207,食材リスト!$A$6:$H$505,2,FALSE),1))</f>
        <v/>
      </c>
      <c r="O207" s="30" t="str">
        <f>IF(COUNTA(J207:L207)&lt;&gt;2,"",ROUND(VLOOKUP(J207,食材リスト!$A$6:$H$505,5,FALSE)*L207/VLOOKUP(J207,食材リスト!$A$6:$H$505,2,FALSE),1))</f>
        <v/>
      </c>
      <c r="P207" s="20" t="str">
        <f>IF(COUNTA(J207:L207)&lt;&gt;2,"",ROUND(VLOOKUP(J207,食材リスト!$A$6:$H$505,6,FALSE)*L207/VLOOKUP(J207,食材リスト!$A$6:$H$505,2,FALSE),1))</f>
        <v/>
      </c>
      <c r="Q207" s="25" t="str">
        <f>IF(COUNTA(J207:L207)&lt;&gt;2,"",ROUND(VLOOKUP(J207,食材リスト!$A$6:$H$505,7,FALSE)*L207/VLOOKUP(J207,食材リスト!$A$6:$H$505,2,FALSE),0))</f>
        <v/>
      </c>
      <c r="S207" s="154"/>
      <c r="T207" s="155"/>
      <c r="U207" s="34"/>
      <c r="V207" s="12" t="str">
        <f>IF(S207="","",VLOOKUP(S207,食材リスト!$A$6:$H$505,3,FALSE))</f>
        <v/>
      </c>
      <c r="W207" s="19" t="str">
        <f>IF(COUNTA(S207:U207)&lt;&gt;2,"",ROUND(VLOOKUP(S207,食材リスト!$A$6:$H$505,4,FALSE)*U207/VLOOKUP(S207,食材リスト!$A$6:$H$505,2,FALSE),1))</f>
        <v/>
      </c>
      <c r="X207" s="30" t="str">
        <f>IF(COUNTA(S207:U207)&lt;&gt;2,"",ROUND(VLOOKUP(S207,食材リスト!$A$6:$H$505,5,FALSE)*U207/VLOOKUP(S207,食材リスト!$A$6:$H$505,2,FALSE),1))</f>
        <v/>
      </c>
      <c r="Y207" s="20" t="str">
        <f>IF(COUNTA(S207:U207)&lt;&gt;2,"",ROUND(VLOOKUP(S207,食材リスト!$A$6:$H$505,6,FALSE)*U207/VLOOKUP(S207,食材リスト!$A$6:$H$505,2,FALSE),1))</f>
        <v/>
      </c>
      <c r="Z207" s="25" t="str">
        <f>IF(COUNTA(S207:U207)&lt;&gt;2,"",ROUND(VLOOKUP(S207,食材リスト!$A$6:$H$505,7,FALSE)*U207/VLOOKUP(S207,食材リスト!$A$6:$H$505,2,FALSE),0))</f>
        <v/>
      </c>
    </row>
    <row r="208" spans="1:26" ht="13.5" customHeight="1">
      <c r="A208" s="154"/>
      <c r="B208" s="155"/>
      <c r="C208" s="34"/>
      <c r="D208" s="12" t="str">
        <f>IF(A208="","",VLOOKUP(A208,食材リスト!$A$6:$H$505,3,FALSE))</f>
        <v/>
      </c>
      <c r="E208" s="19" t="str">
        <f>IF(COUNTA(A208:C208)&lt;&gt;2,"",ROUND(VLOOKUP(A208,食材リスト!$A$6:$H$505,4,FALSE)*C208/VLOOKUP(A208,食材リスト!$A$6:$H$505,2,FALSE),1))</f>
        <v/>
      </c>
      <c r="F208" s="30" t="str">
        <f>IF(COUNTA(A208:C208)&lt;&gt;2,"",ROUND(VLOOKUP(A208,食材リスト!$A$6:$H$505,5,FALSE)*C208/VLOOKUP(A208,食材リスト!$A$6:$H$505,2,FALSE),1))</f>
        <v/>
      </c>
      <c r="G208" s="20" t="str">
        <f>IF(COUNTA(A208:C208)&lt;&gt;2,"",ROUND(VLOOKUP(A208,食材リスト!$A$6:$H$505,6,FALSE)*C208/VLOOKUP(A208,食材リスト!$A$6:$H$505,2,FALSE),1))</f>
        <v/>
      </c>
      <c r="H208" s="25" t="str">
        <f>IF(COUNTA(A208:C208)&lt;&gt;2,"",ROUND(VLOOKUP(A208,食材リスト!$A$6:$H$505,7,FALSE)*C208/VLOOKUP(A208,食材リスト!$A$6:$H$505,2,FALSE),0))</f>
        <v/>
      </c>
      <c r="J208" s="154"/>
      <c r="K208" s="155"/>
      <c r="L208" s="34"/>
      <c r="M208" s="12" t="str">
        <f>IF(J208="","",VLOOKUP(J208,食材リスト!$A$6:$H$505,3,FALSE))</f>
        <v/>
      </c>
      <c r="N208" s="19" t="str">
        <f>IF(COUNTA(J208:L208)&lt;&gt;2,"",ROUND(VLOOKUP(J208,食材リスト!$A$6:$H$505,4,FALSE)*L208/VLOOKUP(J208,食材リスト!$A$6:$H$505,2,FALSE),1))</f>
        <v/>
      </c>
      <c r="O208" s="30" t="str">
        <f>IF(COUNTA(J208:L208)&lt;&gt;2,"",ROUND(VLOOKUP(J208,食材リスト!$A$6:$H$505,5,FALSE)*L208/VLOOKUP(J208,食材リスト!$A$6:$H$505,2,FALSE),1))</f>
        <v/>
      </c>
      <c r="P208" s="20" t="str">
        <f>IF(COUNTA(J208:L208)&lt;&gt;2,"",ROUND(VLOOKUP(J208,食材リスト!$A$6:$H$505,6,FALSE)*L208/VLOOKUP(J208,食材リスト!$A$6:$H$505,2,FALSE),1))</f>
        <v/>
      </c>
      <c r="Q208" s="25" t="str">
        <f>IF(COUNTA(J208:L208)&lt;&gt;2,"",ROUND(VLOOKUP(J208,食材リスト!$A$6:$H$505,7,FALSE)*L208/VLOOKUP(J208,食材リスト!$A$6:$H$505,2,FALSE),0))</f>
        <v/>
      </c>
      <c r="S208" s="154"/>
      <c r="T208" s="155"/>
      <c r="U208" s="34"/>
      <c r="V208" s="12" t="str">
        <f>IF(S208="","",VLOOKUP(S208,食材リスト!$A$6:$H$505,3,FALSE))</f>
        <v/>
      </c>
      <c r="W208" s="19" t="str">
        <f>IF(COUNTA(S208:U208)&lt;&gt;2,"",ROUND(VLOOKUP(S208,食材リスト!$A$6:$H$505,4,FALSE)*U208/VLOOKUP(S208,食材リスト!$A$6:$H$505,2,FALSE),1))</f>
        <v/>
      </c>
      <c r="X208" s="30" t="str">
        <f>IF(COUNTA(S208:U208)&lt;&gt;2,"",ROUND(VLOOKUP(S208,食材リスト!$A$6:$H$505,5,FALSE)*U208/VLOOKUP(S208,食材リスト!$A$6:$H$505,2,FALSE),1))</f>
        <v/>
      </c>
      <c r="Y208" s="20" t="str">
        <f>IF(COUNTA(S208:U208)&lt;&gt;2,"",ROUND(VLOOKUP(S208,食材リスト!$A$6:$H$505,6,FALSE)*U208/VLOOKUP(S208,食材リスト!$A$6:$H$505,2,FALSE),1))</f>
        <v/>
      </c>
      <c r="Z208" s="25" t="str">
        <f>IF(COUNTA(S208:U208)&lt;&gt;2,"",ROUND(VLOOKUP(S208,食材リスト!$A$6:$H$505,7,FALSE)*U208/VLOOKUP(S208,食材リスト!$A$6:$H$505,2,FALSE),0))</f>
        <v/>
      </c>
    </row>
    <row r="209" spans="1:26" ht="13.5" customHeight="1">
      <c r="A209" s="154"/>
      <c r="B209" s="155"/>
      <c r="C209" s="34"/>
      <c r="D209" s="12" t="str">
        <f>IF(A209="","",VLOOKUP(A209,食材リスト!$A$6:$H$505,3,FALSE))</f>
        <v/>
      </c>
      <c r="E209" s="19" t="str">
        <f>IF(COUNTA(A209:C209)&lt;&gt;2,"",ROUND(VLOOKUP(A209,食材リスト!$A$6:$H$505,4,FALSE)*C209/VLOOKUP(A209,食材リスト!$A$6:$H$505,2,FALSE),1))</f>
        <v/>
      </c>
      <c r="F209" s="30" t="str">
        <f>IF(COUNTA(A209:C209)&lt;&gt;2,"",ROUND(VLOOKUP(A209,食材リスト!$A$6:$H$505,5,FALSE)*C209/VLOOKUP(A209,食材リスト!$A$6:$H$505,2,FALSE),1))</f>
        <v/>
      </c>
      <c r="G209" s="20" t="str">
        <f>IF(COUNTA(A209:C209)&lt;&gt;2,"",ROUND(VLOOKUP(A209,食材リスト!$A$6:$H$505,6,FALSE)*C209/VLOOKUP(A209,食材リスト!$A$6:$H$505,2,FALSE),1))</f>
        <v/>
      </c>
      <c r="H209" s="25" t="str">
        <f>IF(COUNTA(A209:C209)&lt;&gt;2,"",ROUND(VLOOKUP(A209,食材リスト!$A$6:$H$505,7,FALSE)*C209/VLOOKUP(A209,食材リスト!$A$6:$H$505,2,FALSE),0))</f>
        <v/>
      </c>
      <c r="J209" s="154"/>
      <c r="K209" s="155"/>
      <c r="L209" s="34"/>
      <c r="M209" s="12" t="str">
        <f>IF(J209="","",VLOOKUP(J209,食材リスト!$A$6:$H$505,3,FALSE))</f>
        <v/>
      </c>
      <c r="N209" s="19" t="str">
        <f>IF(COUNTA(J209:L209)&lt;&gt;2,"",ROUND(VLOOKUP(J209,食材リスト!$A$6:$H$505,4,FALSE)*L209/VLOOKUP(J209,食材リスト!$A$6:$H$505,2,FALSE),1))</f>
        <v/>
      </c>
      <c r="O209" s="30" t="str">
        <f>IF(COUNTA(J209:L209)&lt;&gt;2,"",ROUND(VLOOKUP(J209,食材リスト!$A$6:$H$505,5,FALSE)*L209/VLOOKUP(J209,食材リスト!$A$6:$H$505,2,FALSE),1))</f>
        <v/>
      </c>
      <c r="P209" s="20" t="str">
        <f>IF(COUNTA(J209:L209)&lt;&gt;2,"",ROUND(VLOOKUP(J209,食材リスト!$A$6:$H$505,6,FALSE)*L209/VLOOKUP(J209,食材リスト!$A$6:$H$505,2,FALSE),1))</f>
        <v/>
      </c>
      <c r="Q209" s="25" t="str">
        <f>IF(COUNTA(J209:L209)&lt;&gt;2,"",ROUND(VLOOKUP(J209,食材リスト!$A$6:$H$505,7,FALSE)*L209/VLOOKUP(J209,食材リスト!$A$6:$H$505,2,FALSE),0))</f>
        <v/>
      </c>
      <c r="S209" s="154"/>
      <c r="T209" s="155"/>
      <c r="U209" s="34"/>
      <c r="V209" s="12" t="str">
        <f>IF(S209="","",VLOOKUP(S209,食材リスト!$A$6:$H$505,3,FALSE))</f>
        <v/>
      </c>
      <c r="W209" s="19" t="str">
        <f>IF(COUNTA(S209:U209)&lt;&gt;2,"",ROUND(VLOOKUP(S209,食材リスト!$A$6:$H$505,4,FALSE)*U209/VLOOKUP(S209,食材リスト!$A$6:$H$505,2,FALSE),1))</f>
        <v/>
      </c>
      <c r="X209" s="30" t="str">
        <f>IF(COUNTA(S209:U209)&lt;&gt;2,"",ROUND(VLOOKUP(S209,食材リスト!$A$6:$H$505,5,FALSE)*U209/VLOOKUP(S209,食材リスト!$A$6:$H$505,2,FALSE),1))</f>
        <v/>
      </c>
      <c r="Y209" s="20" t="str">
        <f>IF(COUNTA(S209:U209)&lt;&gt;2,"",ROUND(VLOOKUP(S209,食材リスト!$A$6:$H$505,6,FALSE)*U209/VLOOKUP(S209,食材リスト!$A$6:$H$505,2,FALSE),1))</f>
        <v/>
      </c>
      <c r="Z209" s="25" t="str">
        <f>IF(COUNTA(S209:U209)&lt;&gt;2,"",ROUND(VLOOKUP(S209,食材リスト!$A$6:$H$505,7,FALSE)*U209/VLOOKUP(S209,食材リスト!$A$6:$H$505,2,FALSE),0))</f>
        <v/>
      </c>
    </row>
    <row r="210" spans="1:26" ht="13.5" customHeight="1">
      <c r="A210" s="154"/>
      <c r="B210" s="155"/>
      <c r="C210" s="34"/>
      <c r="D210" s="12" t="str">
        <f>IF(A210="","",VLOOKUP(A210,食材リスト!$A$6:$H$505,3,FALSE))</f>
        <v/>
      </c>
      <c r="E210" s="19" t="str">
        <f>IF(COUNTA(A210:C210)&lt;&gt;2,"",ROUND(VLOOKUP(A210,食材リスト!$A$6:$H$505,4,FALSE)*C210/VLOOKUP(A210,食材リスト!$A$6:$H$505,2,FALSE),1))</f>
        <v/>
      </c>
      <c r="F210" s="30" t="str">
        <f>IF(COUNTA(A210:C210)&lt;&gt;2,"",ROUND(VLOOKUP(A210,食材リスト!$A$6:$H$505,5,FALSE)*C210/VLOOKUP(A210,食材リスト!$A$6:$H$505,2,FALSE),1))</f>
        <v/>
      </c>
      <c r="G210" s="20" t="str">
        <f>IF(COUNTA(A210:C210)&lt;&gt;2,"",ROUND(VLOOKUP(A210,食材リスト!$A$6:$H$505,6,FALSE)*C210/VLOOKUP(A210,食材リスト!$A$6:$H$505,2,FALSE),1))</f>
        <v/>
      </c>
      <c r="H210" s="25" t="str">
        <f>IF(COUNTA(A210:C210)&lt;&gt;2,"",ROUND(VLOOKUP(A210,食材リスト!$A$6:$H$505,7,FALSE)*C210/VLOOKUP(A210,食材リスト!$A$6:$H$505,2,FALSE),0))</f>
        <v/>
      </c>
      <c r="J210" s="154"/>
      <c r="K210" s="155"/>
      <c r="L210" s="34"/>
      <c r="M210" s="12" t="str">
        <f>IF(J210="","",VLOOKUP(J210,食材リスト!$A$6:$H$505,3,FALSE))</f>
        <v/>
      </c>
      <c r="N210" s="19" t="str">
        <f>IF(COUNTA(J210:L210)&lt;&gt;2,"",ROUND(VLOOKUP(J210,食材リスト!$A$6:$H$505,4,FALSE)*L210/VLOOKUP(J210,食材リスト!$A$6:$H$505,2,FALSE),1))</f>
        <v/>
      </c>
      <c r="O210" s="30" t="str">
        <f>IF(COUNTA(J210:L210)&lt;&gt;2,"",ROUND(VLOOKUP(J210,食材リスト!$A$6:$H$505,5,FALSE)*L210/VLOOKUP(J210,食材リスト!$A$6:$H$505,2,FALSE),1))</f>
        <v/>
      </c>
      <c r="P210" s="20" t="str">
        <f>IF(COUNTA(J210:L210)&lt;&gt;2,"",ROUND(VLOOKUP(J210,食材リスト!$A$6:$H$505,6,FALSE)*L210/VLOOKUP(J210,食材リスト!$A$6:$H$505,2,FALSE),1))</f>
        <v/>
      </c>
      <c r="Q210" s="25" t="str">
        <f>IF(COUNTA(J210:L210)&lt;&gt;2,"",ROUND(VLOOKUP(J210,食材リスト!$A$6:$H$505,7,FALSE)*L210/VLOOKUP(J210,食材リスト!$A$6:$H$505,2,FALSE),0))</f>
        <v/>
      </c>
      <c r="S210" s="154"/>
      <c r="T210" s="155"/>
      <c r="U210" s="34"/>
      <c r="V210" s="12" t="str">
        <f>IF(S210="","",VLOOKUP(S210,食材リスト!$A$6:$H$505,3,FALSE))</f>
        <v/>
      </c>
      <c r="W210" s="19" t="str">
        <f>IF(COUNTA(S210:U210)&lt;&gt;2,"",ROUND(VLOOKUP(S210,食材リスト!$A$6:$H$505,4,FALSE)*U210/VLOOKUP(S210,食材リスト!$A$6:$H$505,2,FALSE),1))</f>
        <v/>
      </c>
      <c r="X210" s="30" t="str">
        <f>IF(COUNTA(S210:U210)&lt;&gt;2,"",ROUND(VLOOKUP(S210,食材リスト!$A$6:$H$505,5,FALSE)*U210/VLOOKUP(S210,食材リスト!$A$6:$H$505,2,FALSE),1))</f>
        <v/>
      </c>
      <c r="Y210" s="20" t="str">
        <f>IF(COUNTA(S210:U210)&lt;&gt;2,"",ROUND(VLOOKUP(S210,食材リスト!$A$6:$H$505,6,FALSE)*U210/VLOOKUP(S210,食材リスト!$A$6:$H$505,2,FALSE),1))</f>
        <v/>
      </c>
      <c r="Z210" s="25" t="str">
        <f>IF(COUNTA(S210:U210)&lt;&gt;2,"",ROUND(VLOOKUP(S210,食材リスト!$A$6:$H$505,7,FALSE)*U210/VLOOKUP(S210,食材リスト!$A$6:$H$505,2,FALSE),0))</f>
        <v/>
      </c>
    </row>
    <row r="211" spans="1:26" ht="13.5" customHeight="1">
      <c r="A211" s="154"/>
      <c r="B211" s="155"/>
      <c r="C211" s="34"/>
      <c r="D211" s="12" t="str">
        <f>IF(A211="","",VLOOKUP(A211,食材リスト!$A$6:$H$505,3,FALSE))</f>
        <v/>
      </c>
      <c r="E211" s="19" t="str">
        <f>IF(COUNTA(A211:C211)&lt;&gt;2,"",ROUND(VLOOKUP(A211,食材リスト!$A$6:$H$505,4,FALSE)*C211/VLOOKUP(A211,食材リスト!$A$6:$H$505,2,FALSE),1))</f>
        <v/>
      </c>
      <c r="F211" s="30" t="str">
        <f>IF(COUNTA(A211:C211)&lt;&gt;2,"",ROUND(VLOOKUP(A211,食材リスト!$A$6:$H$505,5,FALSE)*C211/VLOOKUP(A211,食材リスト!$A$6:$H$505,2,FALSE),1))</f>
        <v/>
      </c>
      <c r="G211" s="20" t="str">
        <f>IF(COUNTA(A211:C211)&lt;&gt;2,"",ROUND(VLOOKUP(A211,食材リスト!$A$6:$H$505,6,FALSE)*C211/VLOOKUP(A211,食材リスト!$A$6:$H$505,2,FALSE),1))</f>
        <v/>
      </c>
      <c r="H211" s="25" t="str">
        <f>IF(COUNTA(A211:C211)&lt;&gt;2,"",ROUND(VLOOKUP(A211,食材リスト!$A$6:$H$505,7,FALSE)*C211/VLOOKUP(A211,食材リスト!$A$6:$H$505,2,FALSE),0))</f>
        <v/>
      </c>
      <c r="J211" s="154"/>
      <c r="K211" s="155"/>
      <c r="L211" s="34"/>
      <c r="M211" s="12" t="str">
        <f>IF(J211="","",VLOOKUP(J211,食材リスト!$A$6:$H$505,3,FALSE))</f>
        <v/>
      </c>
      <c r="N211" s="19" t="str">
        <f>IF(COUNTA(J211:L211)&lt;&gt;2,"",ROUND(VLOOKUP(J211,食材リスト!$A$6:$H$505,4,FALSE)*L211/VLOOKUP(J211,食材リスト!$A$6:$H$505,2,FALSE),1))</f>
        <v/>
      </c>
      <c r="O211" s="30" t="str">
        <f>IF(COUNTA(J211:L211)&lt;&gt;2,"",ROUND(VLOOKUP(J211,食材リスト!$A$6:$H$505,5,FALSE)*L211/VLOOKUP(J211,食材リスト!$A$6:$H$505,2,FALSE),1))</f>
        <v/>
      </c>
      <c r="P211" s="20" t="str">
        <f>IF(COUNTA(J211:L211)&lt;&gt;2,"",ROUND(VLOOKUP(J211,食材リスト!$A$6:$H$505,6,FALSE)*L211/VLOOKUP(J211,食材リスト!$A$6:$H$505,2,FALSE),1))</f>
        <v/>
      </c>
      <c r="Q211" s="25" t="str">
        <f>IF(COUNTA(J211:L211)&lt;&gt;2,"",ROUND(VLOOKUP(J211,食材リスト!$A$6:$H$505,7,FALSE)*L211/VLOOKUP(J211,食材リスト!$A$6:$H$505,2,FALSE),0))</f>
        <v/>
      </c>
      <c r="S211" s="154"/>
      <c r="T211" s="155"/>
      <c r="U211" s="34"/>
      <c r="V211" s="12" t="str">
        <f>IF(S211="","",VLOOKUP(S211,食材リスト!$A$6:$H$505,3,FALSE))</f>
        <v/>
      </c>
      <c r="W211" s="19" t="str">
        <f>IF(COUNTA(S211:U211)&lt;&gt;2,"",ROUND(VLOOKUP(S211,食材リスト!$A$6:$H$505,4,FALSE)*U211/VLOOKUP(S211,食材リスト!$A$6:$H$505,2,FALSE),1))</f>
        <v/>
      </c>
      <c r="X211" s="30" t="str">
        <f>IF(COUNTA(S211:U211)&lt;&gt;2,"",ROUND(VLOOKUP(S211,食材リスト!$A$6:$H$505,5,FALSE)*U211/VLOOKUP(S211,食材リスト!$A$6:$H$505,2,FALSE),1))</f>
        <v/>
      </c>
      <c r="Y211" s="20" t="str">
        <f>IF(COUNTA(S211:U211)&lt;&gt;2,"",ROUND(VLOOKUP(S211,食材リスト!$A$6:$H$505,6,FALSE)*U211/VLOOKUP(S211,食材リスト!$A$6:$H$505,2,FALSE),1))</f>
        <v/>
      </c>
      <c r="Z211" s="25" t="str">
        <f>IF(COUNTA(S211:U211)&lt;&gt;2,"",ROUND(VLOOKUP(S211,食材リスト!$A$6:$H$505,7,FALSE)*U211/VLOOKUP(S211,食材リスト!$A$6:$H$505,2,FALSE),0))</f>
        <v/>
      </c>
    </row>
    <row r="212" spans="1:26" ht="13.5" customHeight="1">
      <c r="A212" s="154"/>
      <c r="B212" s="155"/>
      <c r="C212" s="34"/>
      <c r="D212" s="12" t="str">
        <f>IF(A212="","",VLOOKUP(A212,食材リスト!$A$6:$H$505,3,FALSE))</f>
        <v/>
      </c>
      <c r="E212" s="19" t="str">
        <f>IF(COUNTA(A212:C212)&lt;&gt;2,"",ROUND(VLOOKUP(A212,食材リスト!$A$6:$H$505,4,FALSE)*C212/VLOOKUP(A212,食材リスト!$A$6:$H$505,2,FALSE),1))</f>
        <v/>
      </c>
      <c r="F212" s="30" t="str">
        <f>IF(COUNTA(A212:C212)&lt;&gt;2,"",ROUND(VLOOKUP(A212,食材リスト!$A$6:$H$505,5,FALSE)*C212/VLOOKUP(A212,食材リスト!$A$6:$H$505,2,FALSE),1))</f>
        <v/>
      </c>
      <c r="G212" s="20" t="str">
        <f>IF(COUNTA(A212:C212)&lt;&gt;2,"",ROUND(VLOOKUP(A212,食材リスト!$A$6:$H$505,6,FALSE)*C212/VLOOKUP(A212,食材リスト!$A$6:$H$505,2,FALSE),1))</f>
        <v/>
      </c>
      <c r="H212" s="25" t="str">
        <f>IF(COUNTA(A212:C212)&lt;&gt;2,"",ROUND(VLOOKUP(A212,食材リスト!$A$6:$H$505,7,FALSE)*C212/VLOOKUP(A212,食材リスト!$A$6:$H$505,2,FALSE),0))</f>
        <v/>
      </c>
      <c r="J212" s="154"/>
      <c r="K212" s="155"/>
      <c r="L212" s="34"/>
      <c r="M212" s="12" t="str">
        <f>IF(J212="","",VLOOKUP(J212,食材リスト!$A$6:$H$505,3,FALSE))</f>
        <v/>
      </c>
      <c r="N212" s="19" t="str">
        <f>IF(COUNTA(J212:L212)&lt;&gt;2,"",ROUND(VLOOKUP(J212,食材リスト!$A$6:$H$505,4,FALSE)*L212/VLOOKUP(J212,食材リスト!$A$6:$H$505,2,FALSE),1))</f>
        <v/>
      </c>
      <c r="O212" s="30" t="str">
        <f>IF(COUNTA(J212:L212)&lt;&gt;2,"",ROUND(VLOOKUP(J212,食材リスト!$A$6:$H$505,5,FALSE)*L212/VLOOKUP(J212,食材リスト!$A$6:$H$505,2,FALSE),1))</f>
        <v/>
      </c>
      <c r="P212" s="20" t="str">
        <f>IF(COUNTA(J212:L212)&lt;&gt;2,"",ROUND(VLOOKUP(J212,食材リスト!$A$6:$H$505,6,FALSE)*L212/VLOOKUP(J212,食材リスト!$A$6:$H$505,2,FALSE),1))</f>
        <v/>
      </c>
      <c r="Q212" s="25" t="str">
        <f>IF(COUNTA(J212:L212)&lt;&gt;2,"",ROUND(VLOOKUP(J212,食材リスト!$A$6:$H$505,7,FALSE)*L212/VLOOKUP(J212,食材リスト!$A$6:$H$505,2,FALSE),0))</f>
        <v/>
      </c>
      <c r="S212" s="154"/>
      <c r="T212" s="155"/>
      <c r="U212" s="34"/>
      <c r="V212" s="12" t="str">
        <f>IF(S212="","",VLOOKUP(S212,食材リスト!$A$6:$H$505,3,FALSE))</f>
        <v/>
      </c>
      <c r="W212" s="19" t="str">
        <f>IF(COUNTA(S212:U212)&lt;&gt;2,"",ROUND(VLOOKUP(S212,食材リスト!$A$6:$H$505,4,FALSE)*U212/VLOOKUP(S212,食材リスト!$A$6:$H$505,2,FALSE),1))</f>
        <v/>
      </c>
      <c r="X212" s="30" t="str">
        <f>IF(COUNTA(S212:U212)&lt;&gt;2,"",ROUND(VLOOKUP(S212,食材リスト!$A$6:$H$505,5,FALSE)*U212/VLOOKUP(S212,食材リスト!$A$6:$H$505,2,FALSE),1))</f>
        <v/>
      </c>
      <c r="Y212" s="20" t="str">
        <f>IF(COUNTA(S212:U212)&lt;&gt;2,"",ROUND(VLOOKUP(S212,食材リスト!$A$6:$H$505,6,FALSE)*U212/VLOOKUP(S212,食材リスト!$A$6:$H$505,2,FALSE),1))</f>
        <v/>
      </c>
      <c r="Z212" s="25" t="str">
        <f>IF(COUNTA(S212:U212)&lt;&gt;2,"",ROUND(VLOOKUP(S212,食材リスト!$A$6:$H$505,7,FALSE)*U212/VLOOKUP(S212,食材リスト!$A$6:$H$505,2,FALSE),0))</f>
        <v/>
      </c>
    </row>
    <row r="213" spans="1:26" ht="13.5" customHeight="1">
      <c r="A213" s="154"/>
      <c r="B213" s="155"/>
      <c r="C213" s="34"/>
      <c r="D213" s="12" t="str">
        <f>IF(A213="","",VLOOKUP(A213,食材リスト!$A$6:$H$505,3,FALSE))</f>
        <v/>
      </c>
      <c r="E213" s="19" t="str">
        <f>IF(COUNTA(A213:C213)&lt;&gt;2,"",ROUND(VLOOKUP(A213,食材リスト!$A$6:$H$505,4,FALSE)*C213/VLOOKUP(A213,食材リスト!$A$6:$H$505,2,FALSE),1))</f>
        <v/>
      </c>
      <c r="F213" s="30" t="str">
        <f>IF(COUNTA(A213:C213)&lt;&gt;2,"",ROUND(VLOOKUP(A213,食材リスト!$A$6:$H$505,5,FALSE)*C213/VLOOKUP(A213,食材リスト!$A$6:$H$505,2,FALSE),1))</f>
        <v/>
      </c>
      <c r="G213" s="20" t="str">
        <f>IF(COUNTA(A213:C213)&lt;&gt;2,"",ROUND(VLOOKUP(A213,食材リスト!$A$6:$H$505,6,FALSE)*C213/VLOOKUP(A213,食材リスト!$A$6:$H$505,2,FALSE),1))</f>
        <v/>
      </c>
      <c r="H213" s="25" t="str">
        <f>IF(COUNTA(A213:C213)&lt;&gt;2,"",ROUND(VLOOKUP(A213,食材リスト!$A$6:$H$505,7,FALSE)*C213/VLOOKUP(A213,食材リスト!$A$6:$H$505,2,FALSE),0))</f>
        <v/>
      </c>
      <c r="J213" s="154"/>
      <c r="K213" s="155"/>
      <c r="L213" s="34"/>
      <c r="M213" s="12" t="str">
        <f>IF(J213="","",VLOOKUP(J213,食材リスト!$A$6:$H$505,3,FALSE))</f>
        <v/>
      </c>
      <c r="N213" s="19" t="str">
        <f>IF(COUNTA(J213:L213)&lt;&gt;2,"",ROUND(VLOOKUP(J213,食材リスト!$A$6:$H$505,4,FALSE)*L213/VLOOKUP(J213,食材リスト!$A$6:$H$505,2,FALSE),1))</f>
        <v/>
      </c>
      <c r="O213" s="30" t="str">
        <f>IF(COUNTA(J213:L213)&lt;&gt;2,"",ROUND(VLOOKUP(J213,食材リスト!$A$6:$H$505,5,FALSE)*L213/VLOOKUP(J213,食材リスト!$A$6:$H$505,2,FALSE),1))</f>
        <v/>
      </c>
      <c r="P213" s="20" t="str">
        <f>IF(COUNTA(J213:L213)&lt;&gt;2,"",ROUND(VLOOKUP(J213,食材リスト!$A$6:$H$505,6,FALSE)*L213/VLOOKUP(J213,食材リスト!$A$6:$H$505,2,FALSE),1))</f>
        <v/>
      </c>
      <c r="Q213" s="25" t="str">
        <f>IF(COUNTA(J213:L213)&lt;&gt;2,"",ROUND(VLOOKUP(J213,食材リスト!$A$6:$H$505,7,FALSE)*L213/VLOOKUP(J213,食材リスト!$A$6:$H$505,2,FALSE),0))</f>
        <v/>
      </c>
      <c r="S213" s="154"/>
      <c r="T213" s="155"/>
      <c r="U213" s="34"/>
      <c r="V213" s="12" t="str">
        <f>IF(S213="","",VLOOKUP(S213,食材リスト!$A$6:$H$505,3,FALSE))</f>
        <v/>
      </c>
      <c r="W213" s="19" t="str">
        <f>IF(COUNTA(S213:U213)&lt;&gt;2,"",ROUND(VLOOKUP(S213,食材リスト!$A$6:$H$505,4,FALSE)*U213/VLOOKUP(S213,食材リスト!$A$6:$H$505,2,FALSE),1))</f>
        <v/>
      </c>
      <c r="X213" s="30" t="str">
        <f>IF(COUNTA(S213:U213)&lt;&gt;2,"",ROUND(VLOOKUP(S213,食材リスト!$A$6:$H$505,5,FALSE)*U213/VLOOKUP(S213,食材リスト!$A$6:$H$505,2,FALSE),1))</f>
        <v/>
      </c>
      <c r="Y213" s="20" t="str">
        <f>IF(COUNTA(S213:U213)&lt;&gt;2,"",ROUND(VLOOKUP(S213,食材リスト!$A$6:$H$505,6,FALSE)*U213/VLOOKUP(S213,食材リスト!$A$6:$H$505,2,FALSE),1))</f>
        <v/>
      </c>
      <c r="Z213" s="25" t="str">
        <f>IF(COUNTA(S213:U213)&lt;&gt;2,"",ROUND(VLOOKUP(S213,食材リスト!$A$6:$H$505,7,FALSE)*U213/VLOOKUP(S213,食材リスト!$A$6:$H$505,2,FALSE),0))</f>
        <v/>
      </c>
    </row>
    <row r="214" spans="1:26" ht="13.5" customHeight="1">
      <c r="A214" s="154"/>
      <c r="B214" s="155"/>
      <c r="C214" s="34"/>
      <c r="D214" s="12" t="str">
        <f>IF(A214="","",VLOOKUP(A214,食材リスト!$A$6:$H$505,3,FALSE))</f>
        <v/>
      </c>
      <c r="E214" s="19" t="str">
        <f>IF(COUNTA(A214:C214)&lt;&gt;2,"",ROUND(VLOOKUP(A214,食材リスト!$A$6:$H$505,4,FALSE)*C214/VLOOKUP(A214,食材リスト!$A$6:$H$505,2,FALSE),1))</f>
        <v/>
      </c>
      <c r="F214" s="30" t="str">
        <f>IF(COUNTA(A214:C214)&lt;&gt;2,"",ROUND(VLOOKUP(A214,食材リスト!$A$6:$H$505,5,FALSE)*C214/VLOOKUP(A214,食材リスト!$A$6:$H$505,2,FALSE),1))</f>
        <v/>
      </c>
      <c r="G214" s="20" t="str">
        <f>IF(COUNTA(A214:C214)&lt;&gt;2,"",ROUND(VLOOKUP(A214,食材リスト!$A$6:$H$505,6,FALSE)*C214/VLOOKUP(A214,食材リスト!$A$6:$H$505,2,FALSE),1))</f>
        <v/>
      </c>
      <c r="H214" s="25" t="str">
        <f>IF(COUNTA(A214:C214)&lt;&gt;2,"",ROUND(VLOOKUP(A214,食材リスト!$A$6:$H$505,7,FALSE)*C214/VLOOKUP(A214,食材リスト!$A$6:$H$505,2,FALSE),0))</f>
        <v/>
      </c>
      <c r="J214" s="154"/>
      <c r="K214" s="155"/>
      <c r="L214" s="34"/>
      <c r="M214" s="12" t="str">
        <f>IF(J214="","",VLOOKUP(J214,食材リスト!$A$6:$H$505,3,FALSE))</f>
        <v/>
      </c>
      <c r="N214" s="19" t="str">
        <f>IF(COUNTA(J214:L214)&lt;&gt;2,"",ROUND(VLOOKUP(J214,食材リスト!$A$6:$H$505,4,FALSE)*L214/VLOOKUP(J214,食材リスト!$A$6:$H$505,2,FALSE),1))</f>
        <v/>
      </c>
      <c r="O214" s="30" t="str">
        <f>IF(COUNTA(J214:L214)&lt;&gt;2,"",ROUND(VLOOKUP(J214,食材リスト!$A$6:$H$505,5,FALSE)*L214/VLOOKUP(J214,食材リスト!$A$6:$H$505,2,FALSE),1))</f>
        <v/>
      </c>
      <c r="P214" s="20" t="str">
        <f>IF(COUNTA(J214:L214)&lt;&gt;2,"",ROUND(VLOOKUP(J214,食材リスト!$A$6:$H$505,6,FALSE)*L214/VLOOKUP(J214,食材リスト!$A$6:$H$505,2,FALSE),1))</f>
        <v/>
      </c>
      <c r="Q214" s="25" t="str">
        <f>IF(COUNTA(J214:L214)&lt;&gt;2,"",ROUND(VLOOKUP(J214,食材リスト!$A$6:$H$505,7,FALSE)*L214/VLOOKUP(J214,食材リスト!$A$6:$H$505,2,FALSE),0))</f>
        <v/>
      </c>
      <c r="S214" s="154"/>
      <c r="T214" s="155"/>
      <c r="U214" s="34"/>
      <c r="V214" s="12" t="str">
        <f>IF(S214="","",VLOOKUP(S214,食材リスト!$A$6:$H$505,3,FALSE))</f>
        <v/>
      </c>
      <c r="W214" s="19" t="str">
        <f>IF(COUNTA(S214:U214)&lt;&gt;2,"",ROUND(VLOOKUP(S214,食材リスト!$A$6:$H$505,4,FALSE)*U214/VLOOKUP(S214,食材リスト!$A$6:$H$505,2,FALSE),1))</f>
        <v/>
      </c>
      <c r="X214" s="30" t="str">
        <f>IF(COUNTA(S214:U214)&lt;&gt;2,"",ROUND(VLOOKUP(S214,食材リスト!$A$6:$H$505,5,FALSE)*U214/VLOOKUP(S214,食材リスト!$A$6:$H$505,2,FALSE),1))</f>
        <v/>
      </c>
      <c r="Y214" s="20" t="str">
        <f>IF(COUNTA(S214:U214)&lt;&gt;2,"",ROUND(VLOOKUP(S214,食材リスト!$A$6:$H$505,6,FALSE)*U214/VLOOKUP(S214,食材リスト!$A$6:$H$505,2,FALSE),1))</f>
        <v/>
      </c>
      <c r="Z214" s="25" t="str">
        <f>IF(COUNTA(S214:U214)&lt;&gt;2,"",ROUND(VLOOKUP(S214,食材リスト!$A$6:$H$505,7,FALSE)*U214/VLOOKUP(S214,食材リスト!$A$6:$H$505,2,FALSE),0))</f>
        <v/>
      </c>
    </row>
    <row r="215" spans="1:26" ht="13.5" customHeight="1">
      <c r="A215" s="154"/>
      <c r="B215" s="155"/>
      <c r="C215" s="34"/>
      <c r="D215" s="12" t="str">
        <f>IF(A215="","",VLOOKUP(A215,食材リスト!$A$6:$H$505,3,FALSE))</f>
        <v/>
      </c>
      <c r="E215" s="19" t="str">
        <f>IF(COUNTA(A215:C215)&lt;&gt;2,"",ROUND(VLOOKUP(A215,食材リスト!$A$6:$H$505,4,FALSE)*C215/VLOOKUP(A215,食材リスト!$A$6:$H$505,2,FALSE),1))</f>
        <v/>
      </c>
      <c r="F215" s="30" t="str">
        <f>IF(COUNTA(A215:C215)&lt;&gt;2,"",ROUND(VLOOKUP(A215,食材リスト!$A$6:$H$505,5,FALSE)*C215/VLOOKUP(A215,食材リスト!$A$6:$H$505,2,FALSE),1))</f>
        <v/>
      </c>
      <c r="G215" s="20" t="str">
        <f>IF(COUNTA(A215:C215)&lt;&gt;2,"",ROUND(VLOOKUP(A215,食材リスト!$A$6:$H$505,6,FALSE)*C215/VLOOKUP(A215,食材リスト!$A$6:$H$505,2,FALSE),1))</f>
        <v/>
      </c>
      <c r="H215" s="25" t="str">
        <f>IF(COUNTA(A215:C215)&lt;&gt;2,"",ROUND(VLOOKUP(A215,食材リスト!$A$6:$H$505,7,FALSE)*C215/VLOOKUP(A215,食材リスト!$A$6:$H$505,2,FALSE),0))</f>
        <v/>
      </c>
      <c r="J215" s="154"/>
      <c r="K215" s="155"/>
      <c r="L215" s="34"/>
      <c r="M215" s="12" t="str">
        <f>IF(J215="","",VLOOKUP(J215,食材リスト!$A$6:$H$505,3,FALSE))</f>
        <v/>
      </c>
      <c r="N215" s="19" t="str">
        <f>IF(COUNTA(J215:L215)&lt;&gt;2,"",ROUND(VLOOKUP(J215,食材リスト!$A$6:$H$505,4,FALSE)*L215/VLOOKUP(J215,食材リスト!$A$6:$H$505,2,FALSE),1))</f>
        <v/>
      </c>
      <c r="O215" s="30" t="str">
        <f>IF(COUNTA(J215:L215)&lt;&gt;2,"",ROUND(VLOOKUP(J215,食材リスト!$A$6:$H$505,5,FALSE)*L215/VLOOKUP(J215,食材リスト!$A$6:$H$505,2,FALSE),1))</f>
        <v/>
      </c>
      <c r="P215" s="20" t="str">
        <f>IF(COUNTA(J215:L215)&lt;&gt;2,"",ROUND(VLOOKUP(J215,食材リスト!$A$6:$H$505,6,FALSE)*L215/VLOOKUP(J215,食材リスト!$A$6:$H$505,2,FALSE),1))</f>
        <v/>
      </c>
      <c r="Q215" s="25" t="str">
        <f>IF(COUNTA(J215:L215)&lt;&gt;2,"",ROUND(VLOOKUP(J215,食材リスト!$A$6:$H$505,7,FALSE)*L215/VLOOKUP(J215,食材リスト!$A$6:$H$505,2,FALSE),0))</f>
        <v/>
      </c>
      <c r="S215" s="154"/>
      <c r="T215" s="155"/>
      <c r="U215" s="34"/>
      <c r="V215" s="12" t="str">
        <f>IF(S215="","",VLOOKUP(S215,食材リスト!$A$6:$H$505,3,FALSE))</f>
        <v/>
      </c>
      <c r="W215" s="19" t="str">
        <f>IF(COUNTA(S215:U215)&lt;&gt;2,"",ROUND(VLOOKUP(S215,食材リスト!$A$6:$H$505,4,FALSE)*U215/VLOOKUP(S215,食材リスト!$A$6:$H$505,2,FALSE),1))</f>
        <v/>
      </c>
      <c r="X215" s="30" t="str">
        <f>IF(COUNTA(S215:U215)&lt;&gt;2,"",ROUND(VLOOKUP(S215,食材リスト!$A$6:$H$505,5,FALSE)*U215/VLOOKUP(S215,食材リスト!$A$6:$H$505,2,FALSE),1))</f>
        <v/>
      </c>
      <c r="Y215" s="20" t="str">
        <f>IF(COUNTA(S215:U215)&lt;&gt;2,"",ROUND(VLOOKUP(S215,食材リスト!$A$6:$H$505,6,FALSE)*U215/VLOOKUP(S215,食材リスト!$A$6:$H$505,2,FALSE),1))</f>
        <v/>
      </c>
      <c r="Z215" s="25" t="str">
        <f>IF(COUNTA(S215:U215)&lt;&gt;2,"",ROUND(VLOOKUP(S215,食材リスト!$A$6:$H$505,7,FALSE)*U215/VLOOKUP(S215,食材リスト!$A$6:$H$505,2,FALSE),0))</f>
        <v/>
      </c>
    </row>
    <row r="216" spans="1:26" ht="13.5" customHeight="1">
      <c r="A216" s="154"/>
      <c r="B216" s="155"/>
      <c r="C216" s="34"/>
      <c r="D216" s="12" t="str">
        <f>IF(A216="","",VLOOKUP(A216,食材リスト!$A$6:$H$505,3,FALSE))</f>
        <v/>
      </c>
      <c r="E216" s="19" t="str">
        <f>IF(COUNTA(A216:C216)&lt;&gt;2,"",ROUND(VLOOKUP(A216,食材リスト!$A$6:$H$505,4,FALSE)*C216/VLOOKUP(A216,食材リスト!$A$6:$H$505,2,FALSE),1))</f>
        <v/>
      </c>
      <c r="F216" s="30" t="str">
        <f>IF(COUNTA(A216:C216)&lt;&gt;2,"",ROUND(VLOOKUP(A216,食材リスト!$A$6:$H$505,5,FALSE)*C216/VLOOKUP(A216,食材リスト!$A$6:$H$505,2,FALSE),1))</f>
        <v/>
      </c>
      <c r="G216" s="20" t="str">
        <f>IF(COUNTA(A216:C216)&lt;&gt;2,"",ROUND(VLOOKUP(A216,食材リスト!$A$6:$H$505,6,FALSE)*C216/VLOOKUP(A216,食材リスト!$A$6:$H$505,2,FALSE),1))</f>
        <v/>
      </c>
      <c r="H216" s="25" t="str">
        <f>IF(COUNTA(A216:C216)&lt;&gt;2,"",ROUND(VLOOKUP(A216,食材リスト!$A$6:$H$505,7,FALSE)*C216/VLOOKUP(A216,食材リスト!$A$6:$H$505,2,FALSE),0))</f>
        <v/>
      </c>
      <c r="J216" s="154"/>
      <c r="K216" s="155"/>
      <c r="L216" s="34"/>
      <c r="M216" s="12" t="str">
        <f>IF(J216="","",VLOOKUP(J216,食材リスト!$A$6:$H$505,3,FALSE))</f>
        <v/>
      </c>
      <c r="N216" s="19" t="str">
        <f>IF(COUNTA(J216:L216)&lt;&gt;2,"",ROUND(VLOOKUP(J216,食材リスト!$A$6:$H$505,4,FALSE)*L216/VLOOKUP(J216,食材リスト!$A$6:$H$505,2,FALSE),1))</f>
        <v/>
      </c>
      <c r="O216" s="30" t="str">
        <f>IF(COUNTA(J216:L216)&lt;&gt;2,"",ROUND(VLOOKUP(J216,食材リスト!$A$6:$H$505,5,FALSE)*L216/VLOOKUP(J216,食材リスト!$A$6:$H$505,2,FALSE),1))</f>
        <v/>
      </c>
      <c r="P216" s="20" t="str">
        <f>IF(COUNTA(J216:L216)&lt;&gt;2,"",ROUND(VLOOKUP(J216,食材リスト!$A$6:$H$505,6,FALSE)*L216/VLOOKUP(J216,食材リスト!$A$6:$H$505,2,FALSE),1))</f>
        <v/>
      </c>
      <c r="Q216" s="25" t="str">
        <f>IF(COUNTA(J216:L216)&lt;&gt;2,"",ROUND(VLOOKUP(J216,食材リスト!$A$6:$H$505,7,FALSE)*L216/VLOOKUP(J216,食材リスト!$A$6:$H$505,2,FALSE),0))</f>
        <v/>
      </c>
      <c r="S216" s="154"/>
      <c r="T216" s="155"/>
      <c r="U216" s="34"/>
      <c r="V216" s="12" t="str">
        <f>IF(S216="","",VLOOKUP(S216,食材リスト!$A$6:$H$505,3,FALSE))</f>
        <v/>
      </c>
      <c r="W216" s="19" t="str">
        <f>IF(COUNTA(S216:U216)&lt;&gt;2,"",ROUND(VLOOKUP(S216,食材リスト!$A$6:$H$505,4,FALSE)*U216/VLOOKUP(S216,食材リスト!$A$6:$H$505,2,FALSE),1))</f>
        <v/>
      </c>
      <c r="X216" s="30" t="str">
        <f>IF(COUNTA(S216:U216)&lt;&gt;2,"",ROUND(VLOOKUP(S216,食材リスト!$A$6:$H$505,5,FALSE)*U216/VLOOKUP(S216,食材リスト!$A$6:$H$505,2,FALSE),1))</f>
        <v/>
      </c>
      <c r="Y216" s="20" t="str">
        <f>IF(COUNTA(S216:U216)&lt;&gt;2,"",ROUND(VLOOKUP(S216,食材リスト!$A$6:$H$505,6,FALSE)*U216/VLOOKUP(S216,食材リスト!$A$6:$H$505,2,FALSE),1))</f>
        <v/>
      </c>
      <c r="Z216" s="25" t="str">
        <f>IF(COUNTA(S216:U216)&lt;&gt;2,"",ROUND(VLOOKUP(S216,食材リスト!$A$6:$H$505,7,FALSE)*U216/VLOOKUP(S216,食材リスト!$A$6:$H$505,2,FALSE),0))</f>
        <v/>
      </c>
    </row>
    <row r="217" spans="1:26" ht="13.5" customHeight="1">
      <c r="A217" s="154"/>
      <c r="B217" s="155"/>
      <c r="C217" s="34"/>
      <c r="D217" s="12" t="str">
        <f>IF(A217="","",VLOOKUP(A217,食材リスト!$A$6:$H$505,3,FALSE))</f>
        <v/>
      </c>
      <c r="E217" s="19" t="str">
        <f>IF(COUNTA(A217:C217)&lt;&gt;2,"",ROUND(VLOOKUP(A217,食材リスト!$A$6:$H$505,4,FALSE)*C217/VLOOKUP(A217,食材リスト!$A$6:$H$505,2,FALSE),1))</f>
        <v/>
      </c>
      <c r="F217" s="30" t="str">
        <f>IF(COUNTA(A217:C217)&lt;&gt;2,"",ROUND(VLOOKUP(A217,食材リスト!$A$6:$H$505,5,FALSE)*C217/VLOOKUP(A217,食材リスト!$A$6:$H$505,2,FALSE),1))</f>
        <v/>
      </c>
      <c r="G217" s="20" t="str">
        <f>IF(COUNTA(A217:C217)&lt;&gt;2,"",ROUND(VLOOKUP(A217,食材リスト!$A$6:$H$505,6,FALSE)*C217/VLOOKUP(A217,食材リスト!$A$6:$H$505,2,FALSE),1))</f>
        <v/>
      </c>
      <c r="H217" s="25" t="str">
        <f>IF(COUNTA(A217:C217)&lt;&gt;2,"",ROUND(VLOOKUP(A217,食材リスト!$A$6:$H$505,7,FALSE)*C217/VLOOKUP(A217,食材リスト!$A$6:$H$505,2,FALSE),0))</f>
        <v/>
      </c>
      <c r="J217" s="154"/>
      <c r="K217" s="155"/>
      <c r="L217" s="34"/>
      <c r="M217" s="12" t="str">
        <f>IF(J217="","",VLOOKUP(J217,食材リスト!$A$6:$H$505,3,FALSE))</f>
        <v/>
      </c>
      <c r="N217" s="19" t="str">
        <f>IF(COUNTA(J217:L217)&lt;&gt;2,"",ROUND(VLOOKUP(J217,食材リスト!$A$6:$H$505,4,FALSE)*L217/VLOOKUP(J217,食材リスト!$A$6:$H$505,2,FALSE),1))</f>
        <v/>
      </c>
      <c r="O217" s="30" t="str">
        <f>IF(COUNTA(J217:L217)&lt;&gt;2,"",ROUND(VLOOKUP(J217,食材リスト!$A$6:$H$505,5,FALSE)*L217/VLOOKUP(J217,食材リスト!$A$6:$H$505,2,FALSE),1))</f>
        <v/>
      </c>
      <c r="P217" s="20" t="str">
        <f>IF(COUNTA(J217:L217)&lt;&gt;2,"",ROUND(VLOOKUP(J217,食材リスト!$A$6:$H$505,6,FALSE)*L217/VLOOKUP(J217,食材リスト!$A$6:$H$505,2,FALSE),1))</f>
        <v/>
      </c>
      <c r="Q217" s="25" t="str">
        <f>IF(COUNTA(J217:L217)&lt;&gt;2,"",ROUND(VLOOKUP(J217,食材リスト!$A$6:$H$505,7,FALSE)*L217/VLOOKUP(J217,食材リスト!$A$6:$H$505,2,FALSE),0))</f>
        <v/>
      </c>
      <c r="S217" s="154"/>
      <c r="T217" s="155"/>
      <c r="U217" s="34"/>
      <c r="V217" s="12" t="str">
        <f>IF(S217="","",VLOOKUP(S217,食材リスト!$A$6:$H$505,3,FALSE))</f>
        <v/>
      </c>
      <c r="W217" s="19" t="str">
        <f>IF(COUNTA(S217:U217)&lt;&gt;2,"",ROUND(VLOOKUP(S217,食材リスト!$A$6:$H$505,4,FALSE)*U217/VLOOKUP(S217,食材リスト!$A$6:$H$505,2,FALSE),1))</f>
        <v/>
      </c>
      <c r="X217" s="30" t="str">
        <f>IF(COUNTA(S217:U217)&lt;&gt;2,"",ROUND(VLOOKUP(S217,食材リスト!$A$6:$H$505,5,FALSE)*U217/VLOOKUP(S217,食材リスト!$A$6:$H$505,2,FALSE),1))</f>
        <v/>
      </c>
      <c r="Y217" s="20" t="str">
        <f>IF(COUNTA(S217:U217)&lt;&gt;2,"",ROUND(VLOOKUP(S217,食材リスト!$A$6:$H$505,6,FALSE)*U217/VLOOKUP(S217,食材リスト!$A$6:$H$505,2,FALSE),1))</f>
        <v/>
      </c>
      <c r="Z217" s="25" t="str">
        <f>IF(COUNTA(S217:U217)&lt;&gt;2,"",ROUND(VLOOKUP(S217,食材リスト!$A$6:$H$505,7,FALSE)*U217/VLOOKUP(S217,食材リスト!$A$6:$H$505,2,FALSE),0))</f>
        <v/>
      </c>
    </row>
    <row r="218" spans="1:26" ht="13.5" customHeight="1">
      <c r="A218" s="154"/>
      <c r="B218" s="155"/>
      <c r="C218" s="34"/>
      <c r="D218" s="12" t="str">
        <f>IF(A218="","",VLOOKUP(A218,食材リスト!$A$6:$H$505,3,FALSE))</f>
        <v/>
      </c>
      <c r="E218" s="19" t="str">
        <f>IF(COUNTA(A218:C218)&lt;&gt;2,"",ROUND(VLOOKUP(A218,食材リスト!$A$6:$H$505,4,FALSE)*C218/VLOOKUP(A218,食材リスト!$A$6:$H$505,2,FALSE),1))</f>
        <v/>
      </c>
      <c r="F218" s="30" t="str">
        <f>IF(COUNTA(A218:C218)&lt;&gt;2,"",ROUND(VLOOKUP(A218,食材リスト!$A$6:$H$505,5,FALSE)*C218/VLOOKUP(A218,食材リスト!$A$6:$H$505,2,FALSE),1))</f>
        <v/>
      </c>
      <c r="G218" s="20" t="str">
        <f>IF(COUNTA(A218:C218)&lt;&gt;2,"",ROUND(VLOOKUP(A218,食材リスト!$A$6:$H$505,6,FALSE)*C218/VLOOKUP(A218,食材リスト!$A$6:$H$505,2,FALSE),1))</f>
        <v/>
      </c>
      <c r="H218" s="25" t="str">
        <f>IF(COUNTA(A218:C218)&lt;&gt;2,"",ROUND(VLOOKUP(A218,食材リスト!$A$6:$H$505,7,FALSE)*C218/VLOOKUP(A218,食材リスト!$A$6:$H$505,2,FALSE),0))</f>
        <v/>
      </c>
      <c r="J218" s="154"/>
      <c r="K218" s="155"/>
      <c r="L218" s="34"/>
      <c r="M218" s="12" t="str">
        <f>IF(J218="","",VLOOKUP(J218,食材リスト!$A$6:$H$505,3,FALSE))</f>
        <v/>
      </c>
      <c r="N218" s="19" t="str">
        <f>IF(COUNTA(J218:L218)&lt;&gt;2,"",ROUND(VLOOKUP(J218,食材リスト!$A$6:$H$505,4,FALSE)*L218/VLOOKUP(J218,食材リスト!$A$6:$H$505,2,FALSE),1))</f>
        <v/>
      </c>
      <c r="O218" s="30" t="str">
        <f>IF(COUNTA(J218:L218)&lt;&gt;2,"",ROUND(VLOOKUP(J218,食材リスト!$A$6:$H$505,5,FALSE)*L218/VLOOKUP(J218,食材リスト!$A$6:$H$505,2,FALSE),1))</f>
        <v/>
      </c>
      <c r="P218" s="20" t="str">
        <f>IF(COUNTA(J218:L218)&lt;&gt;2,"",ROUND(VLOOKUP(J218,食材リスト!$A$6:$H$505,6,FALSE)*L218/VLOOKUP(J218,食材リスト!$A$6:$H$505,2,FALSE),1))</f>
        <v/>
      </c>
      <c r="Q218" s="25" t="str">
        <f>IF(COUNTA(J218:L218)&lt;&gt;2,"",ROUND(VLOOKUP(J218,食材リスト!$A$6:$H$505,7,FALSE)*L218/VLOOKUP(J218,食材リスト!$A$6:$H$505,2,FALSE),0))</f>
        <v/>
      </c>
      <c r="S218" s="154"/>
      <c r="T218" s="155"/>
      <c r="U218" s="34"/>
      <c r="V218" s="12" t="str">
        <f>IF(S218="","",VLOOKUP(S218,食材リスト!$A$6:$H$505,3,FALSE))</f>
        <v/>
      </c>
      <c r="W218" s="19" t="str">
        <f>IF(COUNTA(S218:U218)&lt;&gt;2,"",ROUND(VLOOKUP(S218,食材リスト!$A$6:$H$505,4,FALSE)*U218/VLOOKUP(S218,食材リスト!$A$6:$H$505,2,FALSE),1))</f>
        <v/>
      </c>
      <c r="X218" s="30" t="str">
        <f>IF(COUNTA(S218:U218)&lt;&gt;2,"",ROUND(VLOOKUP(S218,食材リスト!$A$6:$H$505,5,FALSE)*U218/VLOOKUP(S218,食材リスト!$A$6:$H$505,2,FALSE),1))</f>
        <v/>
      </c>
      <c r="Y218" s="20" t="str">
        <f>IF(COUNTA(S218:U218)&lt;&gt;2,"",ROUND(VLOOKUP(S218,食材リスト!$A$6:$H$505,6,FALSE)*U218/VLOOKUP(S218,食材リスト!$A$6:$H$505,2,FALSE),1))</f>
        <v/>
      </c>
      <c r="Z218" s="25" t="str">
        <f>IF(COUNTA(S218:U218)&lt;&gt;2,"",ROUND(VLOOKUP(S218,食材リスト!$A$6:$H$505,7,FALSE)*U218/VLOOKUP(S218,食材リスト!$A$6:$H$505,2,FALSE),0))</f>
        <v/>
      </c>
    </row>
    <row r="219" spans="1:26" ht="13.5" customHeight="1">
      <c r="A219" s="154"/>
      <c r="B219" s="155"/>
      <c r="C219" s="34"/>
      <c r="D219" s="12" t="str">
        <f>IF(A219="","",VLOOKUP(A219,食材リスト!$A$6:$H$505,3,FALSE))</f>
        <v/>
      </c>
      <c r="E219" s="19" t="str">
        <f>IF(COUNTA(A219:C219)&lt;&gt;2,"",ROUND(VLOOKUP(A219,食材リスト!$A$6:$H$505,4,FALSE)*C219/VLOOKUP(A219,食材リスト!$A$6:$H$505,2,FALSE),1))</f>
        <v/>
      </c>
      <c r="F219" s="30" t="str">
        <f>IF(COUNTA(A219:C219)&lt;&gt;2,"",ROUND(VLOOKUP(A219,食材リスト!$A$6:$H$505,5,FALSE)*C219/VLOOKUP(A219,食材リスト!$A$6:$H$505,2,FALSE),1))</f>
        <v/>
      </c>
      <c r="G219" s="20" t="str">
        <f>IF(COUNTA(A219:C219)&lt;&gt;2,"",ROUND(VLOOKUP(A219,食材リスト!$A$6:$H$505,6,FALSE)*C219/VLOOKUP(A219,食材リスト!$A$6:$H$505,2,FALSE),1))</f>
        <v/>
      </c>
      <c r="H219" s="25" t="str">
        <f>IF(COUNTA(A219:C219)&lt;&gt;2,"",ROUND(VLOOKUP(A219,食材リスト!$A$6:$H$505,7,FALSE)*C219/VLOOKUP(A219,食材リスト!$A$6:$H$505,2,FALSE),0))</f>
        <v/>
      </c>
      <c r="J219" s="154"/>
      <c r="K219" s="155"/>
      <c r="L219" s="34"/>
      <c r="M219" s="12" t="str">
        <f>IF(J219="","",VLOOKUP(J219,食材リスト!$A$6:$H$505,3,FALSE))</f>
        <v/>
      </c>
      <c r="N219" s="19" t="str">
        <f>IF(COUNTA(J219:L219)&lt;&gt;2,"",ROUND(VLOOKUP(J219,食材リスト!$A$6:$H$505,4,FALSE)*L219/VLOOKUP(J219,食材リスト!$A$6:$H$505,2,FALSE),1))</f>
        <v/>
      </c>
      <c r="O219" s="30" t="str">
        <f>IF(COUNTA(J219:L219)&lt;&gt;2,"",ROUND(VLOOKUP(J219,食材リスト!$A$6:$H$505,5,FALSE)*L219/VLOOKUP(J219,食材リスト!$A$6:$H$505,2,FALSE),1))</f>
        <v/>
      </c>
      <c r="P219" s="20" t="str">
        <f>IF(COUNTA(J219:L219)&lt;&gt;2,"",ROUND(VLOOKUP(J219,食材リスト!$A$6:$H$505,6,FALSE)*L219/VLOOKUP(J219,食材リスト!$A$6:$H$505,2,FALSE),1))</f>
        <v/>
      </c>
      <c r="Q219" s="25" t="str">
        <f>IF(COUNTA(J219:L219)&lt;&gt;2,"",ROUND(VLOOKUP(J219,食材リスト!$A$6:$H$505,7,FALSE)*L219/VLOOKUP(J219,食材リスト!$A$6:$H$505,2,FALSE),0))</f>
        <v/>
      </c>
      <c r="S219" s="154"/>
      <c r="T219" s="155"/>
      <c r="U219" s="34"/>
      <c r="V219" s="12" t="str">
        <f>IF(S219="","",VLOOKUP(S219,食材リスト!$A$6:$H$505,3,FALSE))</f>
        <v/>
      </c>
      <c r="W219" s="19" t="str">
        <f>IF(COUNTA(S219:U219)&lt;&gt;2,"",ROUND(VLOOKUP(S219,食材リスト!$A$6:$H$505,4,FALSE)*U219/VLOOKUP(S219,食材リスト!$A$6:$H$505,2,FALSE),1))</f>
        <v/>
      </c>
      <c r="X219" s="30" t="str">
        <f>IF(COUNTA(S219:U219)&lt;&gt;2,"",ROUND(VLOOKUP(S219,食材リスト!$A$6:$H$505,5,FALSE)*U219/VLOOKUP(S219,食材リスト!$A$6:$H$505,2,FALSE),1))</f>
        <v/>
      </c>
      <c r="Y219" s="20" t="str">
        <f>IF(COUNTA(S219:U219)&lt;&gt;2,"",ROUND(VLOOKUP(S219,食材リスト!$A$6:$H$505,6,FALSE)*U219/VLOOKUP(S219,食材リスト!$A$6:$H$505,2,FALSE),1))</f>
        <v/>
      </c>
      <c r="Z219" s="25" t="str">
        <f>IF(COUNTA(S219:U219)&lt;&gt;2,"",ROUND(VLOOKUP(S219,食材リスト!$A$6:$H$505,7,FALSE)*U219/VLOOKUP(S219,食材リスト!$A$6:$H$505,2,FALSE),0))</f>
        <v/>
      </c>
    </row>
    <row r="220" spans="1:26" ht="13.5" customHeight="1">
      <c r="A220" s="154"/>
      <c r="B220" s="155"/>
      <c r="C220" s="34"/>
      <c r="D220" s="12" t="str">
        <f>IF(A220="","",VLOOKUP(A220,食材リスト!$A$6:$H$505,3,FALSE))</f>
        <v/>
      </c>
      <c r="E220" s="19" t="str">
        <f>IF(COUNTA(A220:C220)&lt;&gt;2,"",ROUND(VLOOKUP(A220,食材リスト!$A$6:$H$505,4,FALSE)*C220/VLOOKUP(A220,食材リスト!$A$6:$H$505,2,FALSE),1))</f>
        <v/>
      </c>
      <c r="F220" s="30" t="str">
        <f>IF(COUNTA(A220:C220)&lt;&gt;2,"",ROUND(VLOOKUP(A220,食材リスト!$A$6:$H$505,5,FALSE)*C220/VLOOKUP(A220,食材リスト!$A$6:$H$505,2,FALSE),1))</f>
        <v/>
      </c>
      <c r="G220" s="20" t="str">
        <f>IF(COUNTA(A220:C220)&lt;&gt;2,"",ROUND(VLOOKUP(A220,食材リスト!$A$6:$H$505,6,FALSE)*C220/VLOOKUP(A220,食材リスト!$A$6:$H$505,2,FALSE),1))</f>
        <v/>
      </c>
      <c r="H220" s="25" t="str">
        <f>IF(COUNTA(A220:C220)&lt;&gt;2,"",ROUND(VLOOKUP(A220,食材リスト!$A$6:$H$505,7,FALSE)*C220/VLOOKUP(A220,食材リスト!$A$6:$H$505,2,FALSE),0))</f>
        <v/>
      </c>
      <c r="J220" s="154"/>
      <c r="K220" s="155"/>
      <c r="L220" s="34"/>
      <c r="M220" s="12" t="str">
        <f>IF(J220="","",VLOOKUP(J220,食材リスト!$A$6:$H$505,3,FALSE))</f>
        <v/>
      </c>
      <c r="N220" s="19" t="str">
        <f>IF(COUNTA(J220:L220)&lt;&gt;2,"",ROUND(VLOOKUP(J220,食材リスト!$A$6:$H$505,4,FALSE)*L220/VLOOKUP(J220,食材リスト!$A$6:$H$505,2,FALSE),1))</f>
        <v/>
      </c>
      <c r="O220" s="30" t="str">
        <f>IF(COUNTA(J220:L220)&lt;&gt;2,"",ROUND(VLOOKUP(J220,食材リスト!$A$6:$H$505,5,FALSE)*L220/VLOOKUP(J220,食材リスト!$A$6:$H$505,2,FALSE),1))</f>
        <v/>
      </c>
      <c r="P220" s="20" t="str">
        <f>IF(COUNTA(J220:L220)&lt;&gt;2,"",ROUND(VLOOKUP(J220,食材リスト!$A$6:$H$505,6,FALSE)*L220/VLOOKUP(J220,食材リスト!$A$6:$H$505,2,FALSE),1))</f>
        <v/>
      </c>
      <c r="Q220" s="25" t="str">
        <f>IF(COUNTA(J220:L220)&lt;&gt;2,"",ROUND(VLOOKUP(J220,食材リスト!$A$6:$H$505,7,FALSE)*L220/VLOOKUP(J220,食材リスト!$A$6:$H$505,2,FALSE),0))</f>
        <v/>
      </c>
      <c r="S220" s="154"/>
      <c r="T220" s="155"/>
      <c r="U220" s="34"/>
      <c r="V220" s="12" t="str">
        <f>IF(S220="","",VLOOKUP(S220,食材リスト!$A$6:$H$505,3,FALSE))</f>
        <v/>
      </c>
      <c r="W220" s="19" t="str">
        <f>IF(COUNTA(S220:U220)&lt;&gt;2,"",ROUND(VLOOKUP(S220,食材リスト!$A$6:$H$505,4,FALSE)*U220/VLOOKUP(S220,食材リスト!$A$6:$H$505,2,FALSE),1))</f>
        <v/>
      </c>
      <c r="X220" s="30" t="str">
        <f>IF(COUNTA(S220:U220)&lt;&gt;2,"",ROUND(VLOOKUP(S220,食材リスト!$A$6:$H$505,5,FALSE)*U220/VLOOKUP(S220,食材リスト!$A$6:$H$505,2,FALSE),1))</f>
        <v/>
      </c>
      <c r="Y220" s="20" t="str">
        <f>IF(COUNTA(S220:U220)&lt;&gt;2,"",ROUND(VLOOKUP(S220,食材リスト!$A$6:$H$505,6,FALSE)*U220/VLOOKUP(S220,食材リスト!$A$6:$H$505,2,FALSE),1))</f>
        <v/>
      </c>
      <c r="Z220" s="25" t="str">
        <f>IF(COUNTA(S220:U220)&lt;&gt;2,"",ROUND(VLOOKUP(S220,食材リスト!$A$6:$H$505,7,FALSE)*U220/VLOOKUP(S220,食材リスト!$A$6:$H$505,2,FALSE),0))</f>
        <v/>
      </c>
    </row>
    <row r="221" spans="1:26" ht="13.5" customHeight="1">
      <c r="A221" s="154"/>
      <c r="B221" s="155"/>
      <c r="C221" s="34"/>
      <c r="D221" s="12" t="str">
        <f>IF(A221="","",VLOOKUP(A221,食材リスト!$A$6:$H$505,3,FALSE))</f>
        <v/>
      </c>
      <c r="E221" s="19" t="str">
        <f>IF(COUNTA(A221:C221)&lt;&gt;2,"",ROUND(VLOOKUP(A221,食材リスト!$A$6:$H$505,4,FALSE)*C221/VLOOKUP(A221,食材リスト!$A$6:$H$505,2,FALSE),1))</f>
        <v/>
      </c>
      <c r="F221" s="30" t="str">
        <f>IF(COUNTA(A221:C221)&lt;&gt;2,"",ROUND(VLOOKUP(A221,食材リスト!$A$6:$H$505,5,FALSE)*C221/VLOOKUP(A221,食材リスト!$A$6:$H$505,2,FALSE),1))</f>
        <v/>
      </c>
      <c r="G221" s="20" t="str">
        <f>IF(COUNTA(A221:C221)&lt;&gt;2,"",ROUND(VLOOKUP(A221,食材リスト!$A$6:$H$505,6,FALSE)*C221/VLOOKUP(A221,食材リスト!$A$6:$H$505,2,FALSE),1))</f>
        <v/>
      </c>
      <c r="H221" s="25" t="str">
        <f>IF(COUNTA(A221:C221)&lt;&gt;2,"",ROUND(VLOOKUP(A221,食材リスト!$A$6:$H$505,7,FALSE)*C221/VLOOKUP(A221,食材リスト!$A$6:$H$505,2,FALSE),0))</f>
        <v/>
      </c>
      <c r="J221" s="154"/>
      <c r="K221" s="155"/>
      <c r="L221" s="34"/>
      <c r="M221" s="12" t="str">
        <f>IF(J221="","",VLOOKUP(J221,食材リスト!$A$6:$H$505,3,FALSE))</f>
        <v/>
      </c>
      <c r="N221" s="19" t="str">
        <f>IF(COUNTA(J221:L221)&lt;&gt;2,"",ROUND(VLOOKUP(J221,食材リスト!$A$6:$H$505,4,FALSE)*L221/VLOOKUP(J221,食材リスト!$A$6:$H$505,2,FALSE),1))</f>
        <v/>
      </c>
      <c r="O221" s="30" t="str">
        <f>IF(COUNTA(J221:L221)&lt;&gt;2,"",ROUND(VLOOKUP(J221,食材リスト!$A$6:$H$505,5,FALSE)*L221/VLOOKUP(J221,食材リスト!$A$6:$H$505,2,FALSE),1))</f>
        <v/>
      </c>
      <c r="P221" s="20" t="str">
        <f>IF(COUNTA(J221:L221)&lt;&gt;2,"",ROUND(VLOOKUP(J221,食材リスト!$A$6:$H$505,6,FALSE)*L221/VLOOKUP(J221,食材リスト!$A$6:$H$505,2,FALSE),1))</f>
        <v/>
      </c>
      <c r="Q221" s="25" t="str">
        <f>IF(COUNTA(J221:L221)&lt;&gt;2,"",ROUND(VLOOKUP(J221,食材リスト!$A$6:$H$505,7,FALSE)*L221/VLOOKUP(J221,食材リスト!$A$6:$H$505,2,FALSE),0))</f>
        <v/>
      </c>
      <c r="S221" s="154"/>
      <c r="T221" s="155"/>
      <c r="U221" s="34"/>
      <c r="V221" s="12" t="str">
        <f>IF(S221="","",VLOOKUP(S221,食材リスト!$A$6:$H$505,3,FALSE))</f>
        <v/>
      </c>
      <c r="W221" s="19" t="str">
        <f>IF(COUNTA(S221:U221)&lt;&gt;2,"",ROUND(VLOOKUP(S221,食材リスト!$A$6:$H$505,4,FALSE)*U221/VLOOKUP(S221,食材リスト!$A$6:$H$505,2,FALSE),1))</f>
        <v/>
      </c>
      <c r="X221" s="30" t="str">
        <f>IF(COUNTA(S221:U221)&lt;&gt;2,"",ROUND(VLOOKUP(S221,食材リスト!$A$6:$H$505,5,FALSE)*U221/VLOOKUP(S221,食材リスト!$A$6:$H$505,2,FALSE),1))</f>
        <v/>
      </c>
      <c r="Y221" s="20" t="str">
        <f>IF(COUNTA(S221:U221)&lt;&gt;2,"",ROUND(VLOOKUP(S221,食材リスト!$A$6:$H$505,6,FALSE)*U221/VLOOKUP(S221,食材リスト!$A$6:$H$505,2,FALSE),1))</f>
        <v/>
      </c>
      <c r="Z221" s="25" t="str">
        <f>IF(COUNTA(S221:U221)&lt;&gt;2,"",ROUND(VLOOKUP(S221,食材リスト!$A$6:$H$505,7,FALSE)*U221/VLOOKUP(S221,食材リスト!$A$6:$H$505,2,FALSE),0))</f>
        <v/>
      </c>
    </row>
    <row r="222" spans="1:26" ht="13.5" customHeight="1">
      <c r="A222" s="152"/>
      <c r="B222" s="153"/>
      <c r="C222" s="43"/>
      <c r="D222" s="13" t="str">
        <f>IF(A222="","",VLOOKUP(A222,食材リスト!$A$6:$H$505,3,FALSE))</f>
        <v/>
      </c>
      <c r="E222" s="21" t="str">
        <f>IF(COUNTA(A222:C222)&lt;&gt;2,"",ROUND(VLOOKUP(A222,食材リスト!$A$6:$H$505,4,FALSE)*C222/VLOOKUP(A222,食材リスト!$A$6:$H$505,2,FALSE),1))</f>
        <v/>
      </c>
      <c r="F222" s="31" t="str">
        <f>IF(COUNTA(A222:C222)&lt;&gt;2,"",ROUND(VLOOKUP(A222,食材リスト!$A$6:$H$505,5,FALSE)*C222/VLOOKUP(A222,食材リスト!$A$6:$H$505,2,FALSE),1))</f>
        <v/>
      </c>
      <c r="G222" s="22" t="str">
        <f>IF(COUNTA(A222:C222)&lt;&gt;2,"",ROUND(VLOOKUP(A222,食材リスト!$A$6:$H$505,6,FALSE)*C222/VLOOKUP(A222,食材リスト!$A$6:$H$505,2,FALSE),1))</f>
        <v/>
      </c>
      <c r="H222" s="26" t="str">
        <f>IF(COUNTA(A222:C222)&lt;&gt;2,"",ROUND(VLOOKUP(A222,食材リスト!$A$6:$H$505,7,FALSE)*C222/VLOOKUP(A222,食材リスト!$A$6:$H$505,2,FALSE),0))</f>
        <v/>
      </c>
      <c r="J222" s="152"/>
      <c r="K222" s="153"/>
      <c r="L222" s="43"/>
      <c r="M222" s="13" t="str">
        <f>IF(J222="","",VLOOKUP(J222,食材リスト!$A$6:$H$505,3,FALSE))</f>
        <v/>
      </c>
      <c r="N222" s="21" t="str">
        <f>IF(COUNTA(J222:L222)&lt;&gt;2,"",ROUND(VLOOKUP(J222,食材リスト!$A$6:$H$505,4,FALSE)*L222/VLOOKUP(J222,食材リスト!$A$6:$H$505,2,FALSE),1))</f>
        <v/>
      </c>
      <c r="O222" s="31" t="str">
        <f>IF(COUNTA(J222:L222)&lt;&gt;2,"",ROUND(VLOOKUP(J222,食材リスト!$A$6:$H$505,5,FALSE)*L222/VLOOKUP(J222,食材リスト!$A$6:$H$505,2,FALSE),1))</f>
        <v/>
      </c>
      <c r="P222" s="22" t="str">
        <f>IF(COUNTA(J222:L222)&lt;&gt;2,"",ROUND(VLOOKUP(J222,食材リスト!$A$6:$H$505,6,FALSE)*L222/VLOOKUP(J222,食材リスト!$A$6:$H$505,2,FALSE),1))</f>
        <v/>
      </c>
      <c r="Q222" s="26" t="str">
        <f>IF(COUNTA(J222:L222)&lt;&gt;2,"",ROUND(VLOOKUP(J222,食材リスト!$A$6:$H$505,7,FALSE)*L222/VLOOKUP(J222,食材リスト!$A$6:$H$505,2,FALSE),0))</f>
        <v/>
      </c>
      <c r="S222" s="152"/>
      <c r="T222" s="153"/>
      <c r="U222" s="43"/>
      <c r="V222" s="13" t="str">
        <f>IF(S222="","",VLOOKUP(S222,食材リスト!$A$6:$H$505,3,FALSE))</f>
        <v/>
      </c>
      <c r="W222" s="21" t="str">
        <f>IF(COUNTA(S222:U222)&lt;&gt;2,"",ROUND(VLOOKUP(S222,食材リスト!$A$6:$H$505,4,FALSE)*U222/VLOOKUP(S222,食材リスト!$A$6:$H$505,2,FALSE),1))</f>
        <v/>
      </c>
      <c r="X222" s="31" t="str">
        <f>IF(COUNTA(S222:U222)&lt;&gt;2,"",ROUND(VLOOKUP(S222,食材リスト!$A$6:$H$505,5,FALSE)*U222/VLOOKUP(S222,食材リスト!$A$6:$H$505,2,FALSE),1))</f>
        <v/>
      </c>
      <c r="Y222" s="22" t="str">
        <f>IF(COUNTA(S222:U222)&lt;&gt;2,"",ROUND(VLOOKUP(S222,食材リスト!$A$6:$H$505,6,FALSE)*U222/VLOOKUP(S222,食材リスト!$A$6:$H$505,2,FALSE),1))</f>
        <v/>
      </c>
      <c r="Z222" s="26" t="str">
        <f>IF(COUNTA(S222:U222)&lt;&gt;2,"",ROUND(VLOOKUP(S222,食材リスト!$A$6:$H$505,7,FALSE)*U222/VLOOKUP(S222,食材リスト!$A$6:$H$505,2,FALSE),0))</f>
        <v/>
      </c>
    </row>
    <row r="223" spans="1:26" ht="13.5" customHeight="1">
      <c r="N223" s="5"/>
      <c r="O223" s="5"/>
    </row>
    <row r="224" spans="1:26" ht="13.5" customHeight="1">
      <c r="A224" s="27"/>
      <c r="E224"/>
      <c r="F224"/>
    </row>
    <row r="225" spans="1:26" ht="13.5" customHeight="1">
      <c r="A225" s="158" t="s">
        <v>46</v>
      </c>
      <c r="E225" s="102" t="s">
        <v>42</v>
      </c>
      <c r="F225" s="103"/>
      <c r="G225" s="103"/>
      <c r="H225" s="104"/>
      <c r="J225" s="158" t="s">
        <v>46</v>
      </c>
      <c r="N225" s="102" t="s">
        <v>42</v>
      </c>
      <c r="O225" s="103"/>
      <c r="P225" s="103"/>
      <c r="Q225" s="104"/>
      <c r="S225" s="158" t="s">
        <v>46</v>
      </c>
      <c r="W225" s="102" t="s">
        <v>42</v>
      </c>
      <c r="X225" s="103"/>
      <c r="Y225" s="103"/>
      <c r="Z225" s="104"/>
    </row>
    <row r="226" spans="1:26" ht="13.5" customHeight="1">
      <c r="A226" s="213"/>
      <c r="E226" s="81" t="str">
        <f>IF(SUM(E228:G247)=0,"",ROUND(SUM(E228:E247),0)&amp;"g "&amp;"("&amp;ROUND(SUM(E228:E247)*100/(SUM(E228:E247)+SUM(F228:F247)+SUM(G228:G247)),0)&amp;"%)")</f>
        <v/>
      </c>
      <c r="F226" s="80" t="str">
        <f>IF(SUM(E228:G247)=0,"",ROUND(SUM(F228:F247),0)&amp;"g "&amp;"("&amp;ROUND(SUM(F228:F247)*100/(SUM(E228:E247)+SUM(F228:F247)+SUM(G228:G247)),0)&amp;"%)")</f>
        <v/>
      </c>
      <c r="G226" s="78" t="str">
        <f>IF(SUM(E228:G247)=0,"",ROUND(SUM(G228:G247),0)&amp;"g "&amp;"("&amp;ROUND(SUM(G228:G247)*100/(SUM(E228:E247)+SUM(F228:F247)+SUM(G228:G247)),0)&amp;"%)")</f>
        <v/>
      </c>
      <c r="H226" s="79">
        <f>SUM(H228:H247)</f>
        <v>0</v>
      </c>
      <c r="J226" s="213"/>
      <c r="N226" s="81" t="str">
        <f>IF(SUM(N228:P247)=0,"",ROUND(SUM(N228:N247),0)&amp;"g "&amp;"("&amp;ROUND(SUM(N228:N247)*100/(SUM(N228:N247)+SUM(O228:O247)+SUM(P228:P247)),0)&amp;"%)")</f>
        <v/>
      </c>
      <c r="O226" s="80" t="str">
        <f>IF(SUM(N228:P247)=0,"",ROUND(SUM(O228:O247),0)&amp;"g "&amp;"("&amp;ROUND(SUM(O228:O247)*100/(SUM(N228:N247)+SUM(O228:O247)+SUM(P228:P247)),0)&amp;"%)")</f>
        <v/>
      </c>
      <c r="P226" s="78" t="str">
        <f>IF(SUM(N228:P247)=0,"",ROUND(SUM(P228:P247),0)&amp;"g "&amp;"("&amp;ROUND(SUM(P228:P247)*100/(SUM(N228:N247)+SUM(O228:O247)+SUM(P228:P247)),0)&amp;"%)")</f>
        <v/>
      </c>
      <c r="Q226" s="79">
        <f>SUM(Q228:Q247)</f>
        <v>0</v>
      </c>
      <c r="S226" s="213"/>
      <c r="W226" s="81" t="str">
        <f>IF(SUM(W228:Y247)=0,"",ROUND(SUM(W228:W247),0)&amp;"g "&amp;"("&amp;ROUND(SUM(W228:W247)*100/(SUM(W228:W247)+SUM(X228:X247)+SUM(Y228:Y247)),0)&amp;"%)")</f>
        <v/>
      </c>
      <c r="X226" s="80" t="str">
        <f>IF(SUM(W228:Y247)=0,"",ROUND(SUM(X228:X247),0)&amp;"g "&amp;"("&amp;ROUND(SUM(X228:X247)*100/(SUM(W228:W247)+SUM(X228:X247)+SUM(Y228:Y247)),0)&amp;"%)")</f>
        <v/>
      </c>
      <c r="Y226" s="78" t="str">
        <f>IF(SUM(W228:Y247)=0,"",ROUND(SUM(Y228:Y247),0)&amp;"g "&amp;"("&amp;ROUND(SUM(Y228:Y247)*100/(SUM(W228:W247)+SUM(X228:X247)+SUM(Y228:Y247)),0)&amp;"%)")</f>
        <v/>
      </c>
      <c r="Z226" s="79">
        <f>SUM(Z228:Z247)</f>
        <v>0</v>
      </c>
    </row>
    <row r="227" spans="1:26" ht="13.5" customHeight="1">
      <c r="A227" s="105" t="s">
        <v>30</v>
      </c>
      <c r="B227" s="106"/>
      <c r="C227" s="2" t="s">
        <v>35</v>
      </c>
      <c r="D227" s="6" t="s">
        <v>24</v>
      </c>
      <c r="E227" s="107" t="s">
        <v>23</v>
      </c>
      <c r="F227" s="28" t="s">
        <v>21</v>
      </c>
      <c r="G227" s="103" t="s">
        <v>22</v>
      </c>
      <c r="H227" s="6" t="s">
        <v>25</v>
      </c>
      <c r="J227" s="105" t="s">
        <v>30</v>
      </c>
      <c r="K227" s="106"/>
      <c r="L227" s="2" t="s">
        <v>35</v>
      </c>
      <c r="M227" s="6" t="s">
        <v>24</v>
      </c>
      <c r="N227" s="107" t="s">
        <v>23</v>
      </c>
      <c r="O227" s="28" t="s">
        <v>21</v>
      </c>
      <c r="P227" s="103" t="s">
        <v>22</v>
      </c>
      <c r="Q227" s="6" t="s">
        <v>25</v>
      </c>
      <c r="S227" s="105" t="s">
        <v>30</v>
      </c>
      <c r="T227" s="106"/>
      <c r="U227" s="2" t="s">
        <v>35</v>
      </c>
      <c r="V227" s="6" t="s">
        <v>24</v>
      </c>
      <c r="W227" s="107" t="s">
        <v>23</v>
      </c>
      <c r="X227" s="28" t="s">
        <v>21</v>
      </c>
      <c r="Y227" s="103" t="s">
        <v>22</v>
      </c>
      <c r="Z227" s="6" t="s">
        <v>25</v>
      </c>
    </row>
    <row r="228" spans="1:26" ht="13.5" customHeight="1">
      <c r="A228" s="160"/>
      <c r="B228" s="161"/>
      <c r="C228" s="49"/>
      <c r="D228" s="23" t="str">
        <f>IF(A228="","",VLOOKUP(A228,食材リスト!$A$6:$H$505,3,FALSE))</f>
        <v/>
      </c>
      <c r="E228" s="17" t="str">
        <f>IF(COUNTA(A228:C228)&lt;&gt;2,"",ROUND(VLOOKUP(A228,食材リスト!$A$6:$H$505,4,FALSE)*C228/VLOOKUP(A228,食材リスト!$A$6:$H$505,2,FALSE),1))</f>
        <v/>
      </c>
      <c r="F228" s="29" t="str">
        <f>IF(COUNTA(A228:C228)&lt;&gt;2,"",ROUND(VLOOKUP(A228,食材リスト!$A$6:$H$505,5,FALSE)*C228/VLOOKUP(A228,食材リスト!$A$6:$H$505,2,FALSE),1))</f>
        <v/>
      </c>
      <c r="G228" s="18" t="str">
        <f>IF(COUNTA(A228:C228)&lt;&gt;2,"",ROUND(VLOOKUP(A228,食材リスト!$A$6:$H$505,6,FALSE)*C228/VLOOKUP(A228,食材リスト!$A$6:$H$505,2,FALSE),1))</f>
        <v/>
      </c>
      <c r="H228" s="24" t="str">
        <f>IF(COUNTA(A228:C228)&lt;&gt;2,"",ROUND(VLOOKUP(A228,食材リスト!$A$6:$H$505,7,FALSE)*C228/VLOOKUP(A228,食材リスト!$A$6:$H$505,2,FALSE),0))</f>
        <v/>
      </c>
      <c r="J228" s="154"/>
      <c r="K228" s="155"/>
      <c r="L228" s="49"/>
      <c r="M228" s="23" t="str">
        <f>IF(J228="","",VLOOKUP(J228,食材リスト!$A$6:$H$505,3,FALSE))</f>
        <v/>
      </c>
      <c r="N228" s="17" t="str">
        <f>IF(COUNTA(J228:L228)&lt;&gt;2,"",ROUND(VLOOKUP(J228,食材リスト!$A$6:$H$505,4,FALSE)*L228/VLOOKUP(J228,食材リスト!$A$6:$H$505,2,FALSE),1))</f>
        <v/>
      </c>
      <c r="O228" s="29" t="str">
        <f>IF(COUNTA(J228:L228)&lt;&gt;2,"",ROUND(VLOOKUP(J228,食材リスト!$A$6:$H$505,5,FALSE)*L228/VLOOKUP(J228,食材リスト!$A$6:$H$505,2,FALSE),1))</f>
        <v/>
      </c>
      <c r="P228" s="18" t="str">
        <f>IF(COUNTA(J228:L228)&lt;&gt;2,"",ROUND(VLOOKUP(J228,食材リスト!$A$6:$H$505,6,FALSE)*L228/VLOOKUP(J228,食材リスト!$A$6:$H$505,2,FALSE),1))</f>
        <v/>
      </c>
      <c r="Q228" s="24" t="str">
        <f>IF(COUNTA(J228:L228)&lt;&gt;2,"",ROUND(VLOOKUP(J228,食材リスト!$A$6:$H$505,7,FALSE)*L228/VLOOKUP(J228,食材リスト!$A$6:$H$505,2,FALSE),0))</f>
        <v/>
      </c>
      <c r="S228" s="154"/>
      <c r="T228" s="155"/>
      <c r="U228" s="49"/>
      <c r="V228" s="23" t="str">
        <f>IF(S228="","",VLOOKUP(S228,食材リスト!$A$6:$H$505,3,FALSE))</f>
        <v/>
      </c>
      <c r="W228" s="17" t="str">
        <f>IF(COUNTA(S228:U228)&lt;&gt;2,"",ROUND(VLOOKUP(S228,食材リスト!$A$6:$H$505,4,FALSE)*U228/VLOOKUP(S228,食材リスト!$A$6:$H$505,2,FALSE),1))</f>
        <v/>
      </c>
      <c r="X228" s="29" t="str">
        <f>IF(COUNTA(S228:U228)&lt;&gt;2,"",ROUND(VLOOKUP(S228,食材リスト!$A$6:$H$505,5,FALSE)*U228/VLOOKUP(S228,食材リスト!$A$6:$H$505,2,FALSE),1))</f>
        <v/>
      </c>
      <c r="Y228" s="18" t="str">
        <f>IF(COUNTA(S228:U228)&lt;&gt;2,"",ROUND(VLOOKUP(S228,食材リスト!$A$6:$H$505,6,FALSE)*U228/VLOOKUP(S228,食材リスト!$A$6:$H$505,2,FALSE),1))</f>
        <v/>
      </c>
      <c r="Z228" s="24" t="str">
        <f>IF(COUNTA(S228:U228)&lt;&gt;2,"",ROUND(VLOOKUP(S228,食材リスト!$A$6:$H$505,7,FALSE)*U228/VLOOKUP(S228,食材リスト!$A$6:$H$505,2,FALSE),0))</f>
        <v/>
      </c>
    </row>
    <row r="229" spans="1:26" ht="13.5" customHeight="1">
      <c r="A229" s="154"/>
      <c r="B229" s="155"/>
      <c r="C229" s="34"/>
      <c r="D229" s="12" t="str">
        <f>IF(A229="","",VLOOKUP(A229,食材リスト!$A$6:$H$505,3,FALSE))</f>
        <v/>
      </c>
      <c r="E229" s="19" t="str">
        <f>IF(COUNTA(A229:C229)&lt;&gt;2,"",ROUND(VLOOKUP(A229,食材リスト!$A$6:$H$505,4,FALSE)*C229/VLOOKUP(A229,食材リスト!$A$6:$H$505,2,FALSE),1))</f>
        <v/>
      </c>
      <c r="F229" s="30" t="str">
        <f>IF(COUNTA(A229:C229)&lt;&gt;2,"",ROUND(VLOOKUP(A229,食材リスト!$A$6:$H$505,5,FALSE)*C229/VLOOKUP(A229,食材リスト!$A$6:$H$505,2,FALSE),1))</f>
        <v/>
      </c>
      <c r="G229" s="20" t="str">
        <f>IF(COUNTA(A229:C229)&lt;&gt;2,"",ROUND(VLOOKUP(A229,食材リスト!$A$6:$H$505,6,FALSE)*C229/VLOOKUP(A229,食材リスト!$A$6:$H$505,2,FALSE),1))</f>
        <v/>
      </c>
      <c r="H229" s="25" t="str">
        <f>IF(COUNTA(A229:C229)&lt;&gt;2,"",ROUND(VLOOKUP(A229,食材リスト!$A$6:$H$505,7,FALSE)*C229/VLOOKUP(A229,食材リスト!$A$6:$H$505,2,FALSE),0))</f>
        <v/>
      </c>
      <c r="J229" s="154"/>
      <c r="K229" s="155"/>
      <c r="L229" s="34"/>
      <c r="M229" s="12" t="str">
        <f>IF(J229="","",VLOOKUP(J229,食材リスト!$A$6:$H$505,3,FALSE))</f>
        <v/>
      </c>
      <c r="N229" s="19" t="str">
        <f>IF(COUNTA(J229:L229)&lt;&gt;2,"",ROUND(VLOOKUP(J229,食材リスト!$A$6:$H$505,4,FALSE)*L229/VLOOKUP(J229,食材リスト!$A$6:$H$505,2,FALSE),1))</f>
        <v/>
      </c>
      <c r="O229" s="30" t="str">
        <f>IF(COUNTA(J229:L229)&lt;&gt;2,"",ROUND(VLOOKUP(J229,食材リスト!$A$6:$H$505,5,FALSE)*L229/VLOOKUP(J229,食材リスト!$A$6:$H$505,2,FALSE),1))</f>
        <v/>
      </c>
      <c r="P229" s="20" t="str">
        <f>IF(COUNTA(J229:L229)&lt;&gt;2,"",ROUND(VLOOKUP(J229,食材リスト!$A$6:$H$505,6,FALSE)*L229/VLOOKUP(J229,食材リスト!$A$6:$H$505,2,FALSE),1))</f>
        <v/>
      </c>
      <c r="Q229" s="25" t="str">
        <f>IF(COUNTA(J229:L229)&lt;&gt;2,"",ROUND(VLOOKUP(J229,食材リスト!$A$6:$H$505,7,FALSE)*L229/VLOOKUP(J229,食材リスト!$A$6:$H$505,2,FALSE),0))</f>
        <v/>
      </c>
      <c r="S229" s="154"/>
      <c r="T229" s="155"/>
      <c r="U229" s="34"/>
      <c r="V229" s="12" t="str">
        <f>IF(S229="","",VLOOKUP(S229,食材リスト!$A$6:$H$505,3,FALSE))</f>
        <v/>
      </c>
      <c r="W229" s="19" t="str">
        <f>IF(COUNTA(S229:U229)&lt;&gt;2,"",ROUND(VLOOKUP(S229,食材リスト!$A$6:$H$505,4,FALSE)*U229/VLOOKUP(S229,食材リスト!$A$6:$H$505,2,FALSE),1))</f>
        <v/>
      </c>
      <c r="X229" s="30" t="str">
        <f>IF(COUNTA(S229:U229)&lt;&gt;2,"",ROUND(VLOOKUP(S229,食材リスト!$A$6:$H$505,5,FALSE)*U229/VLOOKUP(S229,食材リスト!$A$6:$H$505,2,FALSE),1))</f>
        <v/>
      </c>
      <c r="Y229" s="20" t="str">
        <f>IF(COUNTA(S229:U229)&lt;&gt;2,"",ROUND(VLOOKUP(S229,食材リスト!$A$6:$H$505,6,FALSE)*U229/VLOOKUP(S229,食材リスト!$A$6:$H$505,2,FALSE),1))</f>
        <v/>
      </c>
      <c r="Z229" s="25" t="str">
        <f>IF(COUNTA(S229:U229)&lt;&gt;2,"",ROUND(VLOOKUP(S229,食材リスト!$A$6:$H$505,7,FALSE)*U229/VLOOKUP(S229,食材リスト!$A$6:$H$505,2,FALSE),0))</f>
        <v/>
      </c>
    </row>
    <row r="230" spans="1:26" ht="13.5" customHeight="1">
      <c r="A230" s="154"/>
      <c r="B230" s="155"/>
      <c r="C230" s="34"/>
      <c r="D230" s="12" t="str">
        <f>IF(A230="","",VLOOKUP(A230,食材リスト!$A$6:$H$505,3,FALSE))</f>
        <v/>
      </c>
      <c r="E230" s="19" t="str">
        <f>IF(COUNTA(A230:C230)&lt;&gt;2,"",ROUND(VLOOKUP(A230,食材リスト!$A$6:$H$505,4,FALSE)*C230/VLOOKUP(A230,食材リスト!$A$6:$H$505,2,FALSE),1))</f>
        <v/>
      </c>
      <c r="F230" s="30" t="str">
        <f>IF(COUNTA(A230:C230)&lt;&gt;2,"",ROUND(VLOOKUP(A230,食材リスト!$A$6:$H$505,5,FALSE)*C230/VLOOKUP(A230,食材リスト!$A$6:$H$505,2,FALSE),1))</f>
        <v/>
      </c>
      <c r="G230" s="20" t="str">
        <f>IF(COUNTA(A230:C230)&lt;&gt;2,"",ROUND(VLOOKUP(A230,食材リスト!$A$6:$H$505,6,FALSE)*C230/VLOOKUP(A230,食材リスト!$A$6:$H$505,2,FALSE),1))</f>
        <v/>
      </c>
      <c r="H230" s="25" t="str">
        <f>IF(COUNTA(A230:C230)&lt;&gt;2,"",ROUND(VLOOKUP(A230,食材リスト!$A$6:$H$505,7,FALSE)*C230/VLOOKUP(A230,食材リスト!$A$6:$H$505,2,FALSE),0))</f>
        <v/>
      </c>
      <c r="J230" s="154"/>
      <c r="K230" s="155"/>
      <c r="L230" s="34"/>
      <c r="M230" s="12" t="str">
        <f>IF(J230="","",VLOOKUP(J230,食材リスト!$A$6:$H$505,3,FALSE))</f>
        <v/>
      </c>
      <c r="N230" s="19" t="str">
        <f>IF(COUNTA(J230:L230)&lt;&gt;2,"",ROUND(VLOOKUP(J230,食材リスト!$A$6:$H$505,4,FALSE)*L230/VLOOKUP(J230,食材リスト!$A$6:$H$505,2,FALSE),1))</f>
        <v/>
      </c>
      <c r="O230" s="30" t="str">
        <f>IF(COUNTA(J230:L230)&lt;&gt;2,"",ROUND(VLOOKUP(J230,食材リスト!$A$6:$H$505,5,FALSE)*L230/VLOOKUP(J230,食材リスト!$A$6:$H$505,2,FALSE),1))</f>
        <v/>
      </c>
      <c r="P230" s="20" t="str">
        <f>IF(COUNTA(J230:L230)&lt;&gt;2,"",ROUND(VLOOKUP(J230,食材リスト!$A$6:$H$505,6,FALSE)*L230/VLOOKUP(J230,食材リスト!$A$6:$H$505,2,FALSE),1))</f>
        <v/>
      </c>
      <c r="Q230" s="25" t="str">
        <f>IF(COUNTA(J230:L230)&lt;&gt;2,"",ROUND(VLOOKUP(J230,食材リスト!$A$6:$H$505,7,FALSE)*L230/VLOOKUP(J230,食材リスト!$A$6:$H$505,2,FALSE),0))</f>
        <v/>
      </c>
      <c r="S230" s="154"/>
      <c r="T230" s="155"/>
      <c r="U230" s="34"/>
      <c r="V230" s="12" t="str">
        <f>IF(S230="","",VLOOKUP(S230,食材リスト!$A$6:$H$505,3,FALSE))</f>
        <v/>
      </c>
      <c r="W230" s="19" t="str">
        <f>IF(COUNTA(S230:U230)&lt;&gt;2,"",ROUND(VLOOKUP(S230,食材リスト!$A$6:$H$505,4,FALSE)*U230/VLOOKUP(S230,食材リスト!$A$6:$H$505,2,FALSE),1))</f>
        <v/>
      </c>
      <c r="X230" s="30" t="str">
        <f>IF(COUNTA(S230:U230)&lt;&gt;2,"",ROUND(VLOOKUP(S230,食材リスト!$A$6:$H$505,5,FALSE)*U230/VLOOKUP(S230,食材リスト!$A$6:$H$505,2,FALSE),1))</f>
        <v/>
      </c>
      <c r="Y230" s="20" t="str">
        <f>IF(COUNTA(S230:U230)&lt;&gt;2,"",ROUND(VLOOKUP(S230,食材リスト!$A$6:$H$505,6,FALSE)*U230/VLOOKUP(S230,食材リスト!$A$6:$H$505,2,FALSE),1))</f>
        <v/>
      </c>
      <c r="Z230" s="25" t="str">
        <f>IF(COUNTA(S230:U230)&lt;&gt;2,"",ROUND(VLOOKUP(S230,食材リスト!$A$6:$H$505,7,FALSE)*U230/VLOOKUP(S230,食材リスト!$A$6:$H$505,2,FALSE),0))</f>
        <v/>
      </c>
    </row>
    <row r="231" spans="1:26" ht="13.5" customHeight="1">
      <c r="A231" s="154"/>
      <c r="B231" s="155"/>
      <c r="C231" s="34"/>
      <c r="D231" s="12" t="str">
        <f>IF(A231="","",VLOOKUP(A231,食材リスト!$A$6:$H$505,3,FALSE))</f>
        <v/>
      </c>
      <c r="E231" s="19" t="str">
        <f>IF(COUNTA(A231:C231)&lt;&gt;2,"",ROUND(VLOOKUP(A231,食材リスト!$A$6:$H$505,4,FALSE)*C231/VLOOKUP(A231,食材リスト!$A$6:$H$505,2,FALSE),1))</f>
        <v/>
      </c>
      <c r="F231" s="30" t="str">
        <f>IF(COUNTA(A231:C231)&lt;&gt;2,"",ROUND(VLOOKUP(A231,食材リスト!$A$6:$H$505,5,FALSE)*C231/VLOOKUP(A231,食材リスト!$A$6:$H$505,2,FALSE),1))</f>
        <v/>
      </c>
      <c r="G231" s="20" t="str">
        <f>IF(COUNTA(A231:C231)&lt;&gt;2,"",ROUND(VLOOKUP(A231,食材リスト!$A$6:$H$505,6,FALSE)*C231/VLOOKUP(A231,食材リスト!$A$6:$H$505,2,FALSE),1))</f>
        <v/>
      </c>
      <c r="H231" s="25" t="str">
        <f>IF(COUNTA(A231:C231)&lt;&gt;2,"",ROUND(VLOOKUP(A231,食材リスト!$A$6:$H$505,7,FALSE)*C231/VLOOKUP(A231,食材リスト!$A$6:$H$505,2,FALSE),0))</f>
        <v/>
      </c>
      <c r="J231" s="154"/>
      <c r="K231" s="155"/>
      <c r="L231" s="34"/>
      <c r="M231" s="12" t="str">
        <f>IF(J231="","",VLOOKUP(J231,食材リスト!$A$6:$H$505,3,FALSE))</f>
        <v/>
      </c>
      <c r="N231" s="19" t="str">
        <f>IF(COUNTA(J231:L231)&lt;&gt;2,"",ROUND(VLOOKUP(J231,食材リスト!$A$6:$H$505,4,FALSE)*L231/VLOOKUP(J231,食材リスト!$A$6:$H$505,2,FALSE),1))</f>
        <v/>
      </c>
      <c r="O231" s="30" t="str">
        <f>IF(COUNTA(J231:L231)&lt;&gt;2,"",ROUND(VLOOKUP(J231,食材リスト!$A$6:$H$505,5,FALSE)*L231/VLOOKUP(J231,食材リスト!$A$6:$H$505,2,FALSE),1))</f>
        <v/>
      </c>
      <c r="P231" s="20" t="str">
        <f>IF(COUNTA(J231:L231)&lt;&gt;2,"",ROUND(VLOOKUP(J231,食材リスト!$A$6:$H$505,6,FALSE)*L231/VLOOKUP(J231,食材リスト!$A$6:$H$505,2,FALSE),1))</f>
        <v/>
      </c>
      <c r="Q231" s="25" t="str">
        <f>IF(COUNTA(J231:L231)&lt;&gt;2,"",ROUND(VLOOKUP(J231,食材リスト!$A$6:$H$505,7,FALSE)*L231/VLOOKUP(J231,食材リスト!$A$6:$H$505,2,FALSE),0))</f>
        <v/>
      </c>
      <c r="S231" s="154"/>
      <c r="T231" s="155"/>
      <c r="U231" s="34"/>
      <c r="V231" s="12" t="str">
        <f>IF(S231="","",VLOOKUP(S231,食材リスト!$A$6:$H$505,3,FALSE))</f>
        <v/>
      </c>
      <c r="W231" s="19" t="str">
        <f>IF(COUNTA(S231:U231)&lt;&gt;2,"",ROUND(VLOOKUP(S231,食材リスト!$A$6:$H$505,4,FALSE)*U231/VLOOKUP(S231,食材リスト!$A$6:$H$505,2,FALSE),1))</f>
        <v/>
      </c>
      <c r="X231" s="30" t="str">
        <f>IF(COUNTA(S231:U231)&lt;&gt;2,"",ROUND(VLOOKUP(S231,食材リスト!$A$6:$H$505,5,FALSE)*U231/VLOOKUP(S231,食材リスト!$A$6:$H$505,2,FALSE),1))</f>
        <v/>
      </c>
      <c r="Y231" s="20" t="str">
        <f>IF(COUNTA(S231:U231)&lt;&gt;2,"",ROUND(VLOOKUP(S231,食材リスト!$A$6:$H$505,6,FALSE)*U231/VLOOKUP(S231,食材リスト!$A$6:$H$505,2,FALSE),1))</f>
        <v/>
      </c>
      <c r="Z231" s="25" t="str">
        <f>IF(COUNTA(S231:U231)&lt;&gt;2,"",ROUND(VLOOKUP(S231,食材リスト!$A$6:$H$505,7,FALSE)*U231/VLOOKUP(S231,食材リスト!$A$6:$H$505,2,FALSE),0))</f>
        <v/>
      </c>
    </row>
    <row r="232" spans="1:26" ht="13.5" customHeight="1">
      <c r="A232" s="154"/>
      <c r="B232" s="155"/>
      <c r="C232" s="34"/>
      <c r="D232" s="12" t="str">
        <f>IF(A232="","",VLOOKUP(A232,食材リスト!$A$6:$H$505,3,FALSE))</f>
        <v/>
      </c>
      <c r="E232" s="19" t="str">
        <f>IF(COUNTA(A232:C232)&lt;&gt;2,"",ROUND(VLOOKUP(A232,食材リスト!$A$6:$H$505,4,FALSE)*C232/VLOOKUP(A232,食材リスト!$A$6:$H$505,2,FALSE),1))</f>
        <v/>
      </c>
      <c r="F232" s="30" t="str">
        <f>IF(COUNTA(A232:C232)&lt;&gt;2,"",ROUND(VLOOKUP(A232,食材リスト!$A$6:$H$505,5,FALSE)*C232/VLOOKUP(A232,食材リスト!$A$6:$H$505,2,FALSE),1))</f>
        <v/>
      </c>
      <c r="G232" s="20" t="str">
        <f>IF(COUNTA(A232:C232)&lt;&gt;2,"",ROUND(VLOOKUP(A232,食材リスト!$A$6:$H$505,6,FALSE)*C232/VLOOKUP(A232,食材リスト!$A$6:$H$505,2,FALSE),1))</f>
        <v/>
      </c>
      <c r="H232" s="25" t="str">
        <f>IF(COUNTA(A232:C232)&lt;&gt;2,"",ROUND(VLOOKUP(A232,食材リスト!$A$6:$H$505,7,FALSE)*C232/VLOOKUP(A232,食材リスト!$A$6:$H$505,2,FALSE),0))</f>
        <v/>
      </c>
      <c r="J232" s="154"/>
      <c r="K232" s="155"/>
      <c r="L232" s="34"/>
      <c r="M232" s="12" t="str">
        <f>IF(J232="","",VLOOKUP(J232,食材リスト!$A$6:$H$505,3,FALSE))</f>
        <v/>
      </c>
      <c r="N232" s="19" t="str">
        <f>IF(COUNTA(J232:L232)&lt;&gt;2,"",ROUND(VLOOKUP(J232,食材リスト!$A$6:$H$505,4,FALSE)*L232/VLOOKUP(J232,食材リスト!$A$6:$H$505,2,FALSE),1))</f>
        <v/>
      </c>
      <c r="O232" s="30" t="str">
        <f>IF(COUNTA(J232:L232)&lt;&gt;2,"",ROUND(VLOOKUP(J232,食材リスト!$A$6:$H$505,5,FALSE)*L232/VLOOKUP(J232,食材リスト!$A$6:$H$505,2,FALSE),1))</f>
        <v/>
      </c>
      <c r="P232" s="20" t="str">
        <f>IF(COUNTA(J232:L232)&lt;&gt;2,"",ROUND(VLOOKUP(J232,食材リスト!$A$6:$H$505,6,FALSE)*L232/VLOOKUP(J232,食材リスト!$A$6:$H$505,2,FALSE),1))</f>
        <v/>
      </c>
      <c r="Q232" s="25" t="str">
        <f>IF(COUNTA(J232:L232)&lt;&gt;2,"",ROUND(VLOOKUP(J232,食材リスト!$A$6:$H$505,7,FALSE)*L232/VLOOKUP(J232,食材リスト!$A$6:$H$505,2,FALSE),0))</f>
        <v/>
      </c>
      <c r="S232" s="154"/>
      <c r="T232" s="155"/>
      <c r="U232" s="34"/>
      <c r="V232" s="12" t="str">
        <f>IF(S232="","",VLOOKUP(S232,食材リスト!$A$6:$H$505,3,FALSE))</f>
        <v/>
      </c>
      <c r="W232" s="19" t="str">
        <f>IF(COUNTA(S232:U232)&lt;&gt;2,"",ROUND(VLOOKUP(S232,食材リスト!$A$6:$H$505,4,FALSE)*U232/VLOOKUP(S232,食材リスト!$A$6:$H$505,2,FALSE),1))</f>
        <v/>
      </c>
      <c r="X232" s="30" t="str">
        <f>IF(COUNTA(S232:U232)&lt;&gt;2,"",ROUND(VLOOKUP(S232,食材リスト!$A$6:$H$505,5,FALSE)*U232/VLOOKUP(S232,食材リスト!$A$6:$H$505,2,FALSE),1))</f>
        <v/>
      </c>
      <c r="Y232" s="20" t="str">
        <f>IF(COUNTA(S232:U232)&lt;&gt;2,"",ROUND(VLOOKUP(S232,食材リスト!$A$6:$H$505,6,FALSE)*U232/VLOOKUP(S232,食材リスト!$A$6:$H$505,2,FALSE),1))</f>
        <v/>
      </c>
      <c r="Z232" s="25" t="str">
        <f>IF(COUNTA(S232:U232)&lt;&gt;2,"",ROUND(VLOOKUP(S232,食材リスト!$A$6:$H$505,7,FALSE)*U232/VLOOKUP(S232,食材リスト!$A$6:$H$505,2,FALSE),0))</f>
        <v/>
      </c>
    </row>
    <row r="233" spans="1:26" ht="13.5" customHeight="1">
      <c r="A233" s="154"/>
      <c r="B233" s="155"/>
      <c r="C233" s="34"/>
      <c r="D233" s="12" t="str">
        <f>IF(A233="","",VLOOKUP(A233,食材リスト!$A$6:$H$505,3,FALSE))</f>
        <v/>
      </c>
      <c r="E233" s="19" t="str">
        <f>IF(COUNTA(A233:C233)&lt;&gt;2,"",ROUND(VLOOKUP(A233,食材リスト!$A$6:$H$505,4,FALSE)*C233/VLOOKUP(A233,食材リスト!$A$6:$H$505,2,FALSE),1))</f>
        <v/>
      </c>
      <c r="F233" s="30" t="str">
        <f>IF(COUNTA(A233:C233)&lt;&gt;2,"",ROUND(VLOOKUP(A233,食材リスト!$A$6:$H$505,5,FALSE)*C233/VLOOKUP(A233,食材リスト!$A$6:$H$505,2,FALSE),1))</f>
        <v/>
      </c>
      <c r="G233" s="20" t="str">
        <f>IF(COUNTA(A233:C233)&lt;&gt;2,"",ROUND(VLOOKUP(A233,食材リスト!$A$6:$H$505,6,FALSE)*C233/VLOOKUP(A233,食材リスト!$A$6:$H$505,2,FALSE),1))</f>
        <v/>
      </c>
      <c r="H233" s="25" t="str">
        <f>IF(COUNTA(A233:C233)&lt;&gt;2,"",ROUND(VLOOKUP(A233,食材リスト!$A$6:$H$505,7,FALSE)*C233/VLOOKUP(A233,食材リスト!$A$6:$H$505,2,FALSE),0))</f>
        <v/>
      </c>
      <c r="J233" s="154"/>
      <c r="K233" s="155"/>
      <c r="L233" s="34"/>
      <c r="M233" s="12" t="str">
        <f>IF(J233="","",VLOOKUP(J233,食材リスト!$A$6:$H$505,3,FALSE))</f>
        <v/>
      </c>
      <c r="N233" s="19" t="str">
        <f>IF(COUNTA(J233:L233)&lt;&gt;2,"",ROUND(VLOOKUP(J233,食材リスト!$A$6:$H$505,4,FALSE)*L233/VLOOKUP(J233,食材リスト!$A$6:$H$505,2,FALSE),1))</f>
        <v/>
      </c>
      <c r="O233" s="30" t="str">
        <f>IF(COUNTA(J233:L233)&lt;&gt;2,"",ROUND(VLOOKUP(J233,食材リスト!$A$6:$H$505,5,FALSE)*L233/VLOOKUP(J233,食材リスト!$A$6:$H$505,2,FALSE),1))</f>
        <v/>
      </c>
      <c r="P233" s="20" t="str">
        <f>IF(COUNTA(J233:L233)&lt;&gt;2,"",ROUND(VLOOKUP(J233,食材リスト!$A$6:$H$505,6,FALSE)*L233/VLOOKUP(J233,食材リスト!$A$6:$H$505,2,FALSE),1))</f>
        <v/>
      </c>
      <c r="Q233" s="25" t="str">
        <f>IF(COUNTA(J233:L233)&lt;&gt;2,"",ROUND(VLOOKUP(J233,食材リスト!$A$6:$H$505,7,FALSE)*L233/VLOOKUP(J233,食材リスト!$A$6:$H$505,2,FALSE),0))</f>
        <v/>
      </c>
      <c r="S233" s="154"/>
      <c r="T233" s="155"/>
      <c r="U233" s="34"/>
      <c r="V233" s="12" t="str">
        <f>IF(S233="","",VLOOKUP(S233,食材リスト!$A$6:$H$505,3,FALSE))</f>
        <v/>
      </c>
      <c r="W233" s="19" t="str">
        <f>IF(COUNTA(S233:U233)&lt;&gt;2,"",ROUND(VLOOKUP(S233,食材リスト!$A$6:$H$505,4,FALSE)*U233/VLOOKUP(S233,食材リスト!$A$6:$H$505,2,FALSE),1))</f>
        <v/>
      </c>
      <c r="X233" s="30" t="str">
        <f>IF(COUNTA(S233:U233)&lt;&gt;2,"",ROUND(VLOOKUP(S233,食材リスト!$A$6:$H$505,5,FALSE)*U233/VLOOKUP(S233,食材リスト!$A$6:$H$505,2,FALSE),1))</f>
        <v/>
      </c>
      <c r="Y233" s="20" t="str">
        <f>IF(COUNTA(S233:U233)&lt;&gt;2,"",ROUND(VLOOKUP(S233,食材リスト!$A$6:$H$505,6,FALSE)*U233/VLOOKUP(S233,食材リスト!$A$6:$H$505,2,FALSE),1))</f>
        <v/>
      </c>
      <c r="Z233" s="25" t="str">
        <f>IF(COUNTA(S233:U233)&lt;&gt;2,"",ROUND(VLOOKUP(S233,食材リスト!$A$6:$H$505,7,FALSE)*U233/VLOOKUP(S233,食材リスト!$A$6:$H$505,2,FALSE),0))</f>
        <v/>
      </c>
    </row>
    <row r="234" spans="1:26" ht="13.5" customHeight="1">
      <c r="A234" s="154"/>
      <c r="B234" s="155"/>
      <c r="C234" s="34"/>
      <c r="D234" s="12" t="str">
        <f>IF(A234="","",VLOOKUP(A234,食材リスト!$A$6:$H$505,3,FALSE))</f>
        <v/>
      </c>
      <c r="E234" s="19" t="str">
        <f>IF(COUNTA(A234:C234)&lt;&gt;2,"",ROUND(VLOOKUP(A234,食材リスト!$A$6:$H$505,4,FALSE)*C234/VLOOKUP(A234,食材リスト!$A$6:$H$505,2,FALSE),1))</f>
        <v/>
      </c>
      <c r="F234" s="30" t="str">
        <f>IF(COUNTA(A234:C234)&lt;&gt;2,"",ROUND(VLOOKUP(A234,食材リスト!$A$6:$H$505,5,FALSE)*C234/VLOOKUP(A234,食材リスト!$A$6:$H$505,2,FALSE),1))</f>
        <v/>
      </c>
      <c r="G234" s="20" t="str">
        <f>IF(COUNTA(A234:C234)&lt;&gt;2,"",ROUND(VLOOKUP(A234,食材リスト!$A$6:$H$505,6,FALSE)*C234/VLOOKUP(A234,食材リスト!$A$6:$H$505,2,FALSE),1))</f>
        <v/>
      </c>
      <c r="H234" s="25" t="str">
        <f>IF(COUNTA(A234:C234)&lt;&gt;2,"",ROUND(VLOOKUP(A234,食材リスト!$A$6:$H$505,7,FALSE)*C234/VLOOKUP(A234,食材リスト!$A$6:$H$505,2,FALSE),0))</f>
        <v/>
      </c>
      <c r="J234" s="154"/>
      <c r="K234" s="155"/>
      <c r="L234" s="34"/>
      <c r="M234" s="12" t="str">
        <f>IF(J234="","",VLOOKUP(J234,食材リスト!$A$6:$H$505,3,FALSE))</f>
        <v/>
      </c>
      <c r="N234" s="19" t="str">
        <f>IF(COUNTA(J234:L234)&lt;&gt;2,"",ROUND(VLOOKUP(J234,食材リスト!$A$6:$H$505,4,FALSE)*L234/VLOOKUP(J234,食材リスト!$A$6:$H$505,2,FALSE),1))</f>
        <v/>
      </c>
      <c r="O234" s="30" t="str">
        <f>IF(COUNTA(J234:L234)&lt;&gt;2,"",ROUND(VLOOKUP(J234,食材リスト!$A$6:$H$505,5,FALSE)*L234/VLOOKUP(J234,食材リスト!$A$6:$H$505,2,FALSE),1))</f>
        <v/>
      </c>
      <c r="P234" s="20" t="str">
        <f>IF(COUNTA(J234:L234)&lt;&gt;2,"",ROUND(VLOOKUP(J234,食材リスト!$A$6:$H$505,6,FALSE)*L234/VLOOKUP(J234,食材リスト!$A$6:$H$505,2,FALSE),1))</f>
        <v/>
      </c>
      <c r="Q234" s="25" t="str">
        <f>IF(COUNTA(J234:L234)&lt;&gt;2,"",ROUND(VLOOKUP(J234,食材リスト!$A$6:$H$505,7,FALSE)*L234/VLOOKUP(J234,食材リスト!$A$6:$H$505,2,FALSE),0))</f>
        <v/>
      </c>
      <c r="S234" s="154"/>
      <c r="T234" s="155"/>
      <c r="U234" s="34"/>
      <c r="V234" s="12" t="str">
        <f>IF(S234="","",VLOOKUP(S234,食材リスト!$A$6:$H$505,3,FALSE))</f>
        <v/>
      </c>
      <c r="W234" s="19" t="str">
        <f>IF(COUNTA(S234:U234)&lt;&gt;2,"",ROUND(VLOOKUP(S234,食材リスト!$A$6:$H$505,4,FALSE)*U234/VLOOKUP(S234,食材リスト!$A$6:$H$505,2,FALSE),1))</f>
        <v/>
      </c>
      <c r="X234" s="30" t="str">
        <f>IF(COUNTA(S234:U234)&lt;&gt;2,"",ROUND(VLOOKUP(S234,食材リスト!$A$6:$H$505,5,FALSE)*U234/VLOOKUP(S234,食材リスト!$A$6:$H$505,2,FALSE),1))</f>
        <v/>
      </c>
      <c r="Y234" s="20" t="str">
        <f>IF(COUNTA(S234:U234)&lt;&gt;2,"",ROUND(VLOOKUP(S234,食材リスト!$A$6:$H$505,6,FALSE)*U234/VLOOKUP(S234,食材リスト!$A$6:$H$505,2,FALSE),1))</f>
        <v/>
      </c>
      <c r="Z234" s="25" t="str">
        <f>IF(COUNTA(S234:U234)&lt;&gt;2,"",ROUND(VLOOKUP(S234,食材リスト!$A$6:$H$505,7,FALSE)*U234/VLOOKUP(S234,食材リスト!$A$6:$H$505,2,FALSE),0))</f>
        <v/>
      </c>
    </row>
    <row r="235" spans="1:26" ht="13.5" customHeight="1">
      <c r="A235" s="154"/>
      <c r="B235" s="155"/>
      <c r="C235" s="34"/>
      <c r="D235" s="12" t="str">
        <f>IF(A235="","",VLOOKUP(A235,食材リスト!$A$6:$H$505,3,FALSE))</f>
        <v/>
      </c>
      <c r="E235" s="19" t="str">
        <f>IF(COUNTA(A235:C235)&lt;&gt;2,"",ROUND(VLOOKUP(A235,食材リスト!$A$6:$H$505,4,FALSE)*C235/VLOOKUP(A235,食材リスト!$A$6:$H$505,2,FALSE),1))</f>
        <v/>
      </c>
      <c r="F235" s="30" t="str">
        <f>IF(COUNTA(A235:C235)&lt;&gt;2,"",ROUND(VLOOKUP(A235,食材リスト!$A$6:$H$505,5,FALSE)*C235/VLOOKUP(A235,食材リスト!$A$6:$H$505,2,FALSE),1))</f>
        <v/>
      </c>
      <c r="G235" s="20" t="str">
        <f>IF(COUNTA(A235:C235)&lt;&gt;2,"",ROUND(VLOOKUP(A235,食材リスト!$A$6:$H$505,6,FALSE)*C235/VLOOKUP(A235,食材リスト!$A$6:$H$505,2,FALSE),1))</f>
        <v/>
      </c>
      <c r="H235" s="25" t="str">
        <f>IF(COUNTA(A235:C235)&lt;&gt;2,"",ROUND(VLOOKUP(A235,食材リスト!$A$6:$H$505,7,FALSE)*C235/VLOOKUP(A235,食材リスト!$A$6:$H$505,2,FALSE),0))</f>
        <v/>
      </c>
      <c r="J235" s="154"/>
      <c r="K235" s="155"/>
      <c r="L235" s="34"/>
      <c r="M235" s="12" t="str">
        <f>IF(J235="","",VLOOKUP(J235,食材リスト!$A$6:$H$505,3,FALSE))</f>
        <v/>
      </c>
      <c r="N235" s="19" t="str">
        <f>IF(COUNTA(J235:L235)&lt;&gt;2,"",ROUND(VLOOKUP(J235,食材リスト!$A$6:$H$505,4,FALSE)*L235/VLOOKUP(J235,食材リスト!$A$6:$H$505,2,FALSE),1))</f>
        <v/>
      </c>
      <c r="O235" s="30" t="str">
        <f>IF(COUNTA(J235:L235)&lt;&gt;2,"",ROUND(VLOOKUP(J235,食材リスト!$A$6:$H$505,5,FALSE)*L235/VLOOKUP(J235,食材リスト!$A$6:$H$505,2,FALSE),1))</f>
        <v/>
      </c>
      <c r="P235" s="20" t="str">
        <f>IF(COUNTA(J235:L235)&lt;&gt;2,"",ROUND(VLOOKUP(J235,食材リスト!$A$6:$H$505,6,FALSE)*L235/VLOOKUP(J235,食材リスト!$A$6:$H$505,2,FALSE),1))</f>
        <v/>
      </c>
      <c r="Q235" s="25" t="str">
        <f>IF(COUNTA(J235:L235)&lt;&gt;2,"",ROUND(VLOOKUP(J235,食材リスト!$A$6:$H$505,7,FALSE)*L235/VLOOKUP(J235,食材リスト!$A$6:$H$505,2,FALSE),0))</f>
        <v/>
      </c>
      <c r="S235" s="154"/>
      <c r="T235" s="155"/>
      <c r="U235" s="34"/>
      <c r="V235" s="12" t="str">
        <f>IF(S235="","",VLOOKUP(S235,食材リスト!$A$6:$H$505,3,FALSE))</f>
        <v/>
      </c>
      <c r="W235" s="19" t="str">
        <f>IF(COUNTA(S235:U235)&lt;&gt;2,"",ROUND(VLOOKUP(S235,食材リスト!$A$6:$H$505,4,FALSE)*U235/VLOOKUP(S235,食材リスト!$A$6:$H$505,2,FALSE),1))</f>
        <v/>
      </c>
      <c r="X235" s="30" t="str">
        <f>IF(COUNTA(S235:U235)&lt;&gt;2,"",ROUND(VLOOKUP(S235,食材リスト!$A$6:$H$505,5,FALSE)*U235/VLOOKUP(S235,食材リスト!$A$6:$H$505,2,FALSE),1))</f>
        <v/>
      </c>
      <c r="Y235" s="20" t="str">
        <f>IF(COUNTA(S235:U235)&lt;&gt;2,"",ROUND(VLOOKUP(S235,食材リスト!$A$6:$H$505,6,FALSE)*U235/VLOOKUP(S235,食材リスト!$A$6:$H$505,2,FALSE),1))</f>
        <v/>
      </c>
      <c r="Z235" s="25" t="str">
        <f>IF(COUNTA(S235:U235)&lt;&gt;2,"",ROUND(VLOOKUP(S235,食材リスト!$A$6:$H$505,7,FALSE)*U235/VLOOKUP(S235,食材リスト!$A$6:$H$505,2,FALSE),0))</f>
        <v/>
      </c>
    </row>
    <row r="236" spans="1:26" ht="13.5" customHeight="1">
      <c r="A236" s="154"/>
      <c r="B236" s="155"/>
      <c r="C236" s="34"/>
      <c r="D236" s="12" t="str">
        <f>IF(A236="","",VLOOKUP(A236,食材リスト!$A$6:$H$505,3,FALSE))</f>
        <v/>
      </c>
      <c r="E236" s="19" t="str">
        <f>IF(COUNTA(A236:C236)&lt;&gt;2,"",ROUND(VLOOKUP(A236,食材リスト!$A$6:$H$505,4,FALSE)*C236/VLOOKUP(A236,食材リスト!$A$6:$H$505,2,FALSE),1))</f>
        <v/>
      </c>
      <c r="F236" s="30" t="str">
        <f>IF(COUNTA(A236:C236)&lt;&gt;2,"",ROUND(VLOOKUP(A236,食材リスト!$A$6:$H$505,5,FALSE)*C236/VLOOKUP(A236,食材リスト!$A$6:$H$505,2,FALSE),1))</f>
        <v/>
      </c>
      <c r="G236" s="20" t="str">
        <f>IF(COUNTA(A236:C236)&lt;&gt;2,"",ROUND(VLOOKUP(A236,食材リスト!$A$6:$H$505,6,FALSE)*C236/VLOOKUP(A236,食材リスト!$A$6:$H$505,2,FALSE),1))</f>
        <v/>
      </c>
      <c r="H236" s="25" t="str">
        <f>IF(COUNTA(A236:C236)&lt;&gt;2,"",ROUND(VLOOKUP(A236,食材リスト!$A$6:$H$505,7,FALSE)*C236/VLOOKUP(A236,食材リスト!$A$6:$H$505,2,FALSE),0))</f>
        <v/>
      </c>
      <c r="J236" s="154"/>
      <c r="K236" s="155"/>
      <c r="L236" s="34"/>
      <c r="M236" s="12" t="str">
        <f>IF(J236="","",VLOOKUP(J236,食材リスト!$A$6:$H$505,3,FALSE))</f>
        <v/>
      </c>
      <c r="N236" s="19" t="str">
        <f>IF(COUNTA(J236:L236)&lt;&gt;2,"",ROUND(VLOOKUP(J236,食材リスト!$A$6:$H$505,4,FALSE)*L236/VLOOKUP(J236,食材リスト!$A$6:$H$505,2,FALSE),1))</f>
        <v/>
      </c>
      <c r="O236" s="30" t="str">
        <f>IF(COUNTA(J236:L236)&lt;&gt;2,"",ROUND(VLOOKUP(J236,食材リスト!$A$6:$H$505,5,FALSE)*L236/VLOOKUP(J236,食材リスト!$A$6:$H$505,2,FALSE),1))</f>
        <v/>
      </c>
      <c r="P236" s="20" t="str">
        <f>IF(COUNTA(J236:L236)&lt;&gt;2,"",ROUND(VLOOKUP(J236,食材リスト!$A$6:$H$505,6,FALSE)*L236/VLOOKUP(J236,食材リスト!$A$6:$H$505,2,FALSE),1))</f>
        <v/>
      </c>
      <c r="Q236" s="25" t="str">
        <f>IF(COUNTA(J236:L236)&lt;&gt;2,"",ROUND(VLOOKUP(J236,食材リスト!$A$6:$H$505,7,FALSE)*L236/VLOOKUP(J236,食材リスト!$A$6:$H$505,2,FALSE),0))</f>
        <v/>
      </c>
      <c r="S236" s="154"/>
      <c r="T236" s="155"/>
      <c r="U236" s="34"/>
      <c r="V236" s="12" t="str">
        <f>IF(S236="","",VLOOKUP(S236,食材リスト!$A$6:$H$505,3,FALSE))</f>
        <v/>
      </c>
      <c r="W236" s="19" t="str">
        <f>IF(COUNTA(S236:U236)&lt;&gt;2,"",ROUND(VLOOKUP(S236,食材リスト!$A$6:$H$505,4,FALSE)*U236/VLOOKUP(S236,食材リスト!$A$6:$H$505,2,FALSE),1))</f>
        <v/>
      </c>
      <c r="X236" s="30" t="str">
        <f>IF(COUNTA(S236:U236)&lt;&gt;2,"",ROUND(VLOOKUP(S236,食材リスト!$A$6:$H$505,5,FALSE)*U236/VLOOKUP(S236,食材リスト!$A$6:$H$505,2,FALSE),1))</f>
        <v/>
      </c>
      <c r="Y236" s="20" t="str">
        <f>IF(COUNTA(S236:U236)&lt;&gt;2,"",ROUND(VLOOKUP(S236,食材リスト!$A$6:$H$505,6,FALSE)*U236/VLOOKUP(S236,食材リスト!$A$6:$H$505,2,FALSE),1))</f>
        <v/>
      </c>
      <c r="Z236" s="25" t="str">
        <f>IF(COUNTA(S236:U236)&lt;&gt;2,"",ROUND(VLOOKUP(S236,食材リスト!$A$6:$H$505,7,FALSE)*U236/VLOOKUP(S236,食材リスト!$A$6:$H$505,2,FALSE),0))</f>
        <v/>
      </c>
    </row>
    <row r="237" spans="1:26" ht="13.5" customHeight="1">
      <c r="A237" s="154"/>
      <c r="B237" s="155"/>
      <c r="C237" s="34"/>
      <c r="D237" s="12" t="str">
        <f>IF(A237="","",VLOOKUP(A237,食材リスト!$A$6:$H$505,3,FALSE))</f>
        <v/>
      </c>
      <c r="E237" s="19" t="str">
        <f>IF(COUNTA(A237:C237)&lt;&gt;2,"",ROUND(VLOOKUP(A237,食材リスト!$A$6:$H$505,4,FALSE)*C237/VLOOKUP(A237,食材リスト!$A$6:$H$505,2,FALSE),1))</f>
        <v/>
      </c>
      <c r="F237" s="30" t="str">
        <f>IF(COUNTA(A237:C237)&lt;&gt;2,"",ROUND(VLOOKUP(A237,食材リスト!$A$6:$H$505,5,FALSE)*C237/VLOOKUP(A237,食材リスト!$A$6:$H$505,2,FALSE),1))</f>
        <v/>
      </c>
      <c r="G237" s="20" t="str">
        <f>IF(COUNTA(A237:C237)&lt;&gt;2,"",ROUND(VLOOKUP(A237,食材リスト!$A$6:$H$505,6,FALSE)*C237/VLOOKUP(A237,食材リスト!$A$6:$H$505,2,FALSE),1))</f>
        <v/>
      </c>
      <c r="H237" s="25" t="str">
        <f>IF(COUNTA(A237:C237)&lt;&gt;2,"",ROUND(VLOOKUP(A237,食材リスト!$A$6:$H$505,7,FALSE)*C237/VLOOKUP(A237,食材リスト!$A$6:$H$505,2,FALSE),0))</f>
        <v/>
      </c>
      <c r="J237" s="154"/>
      <c r="K237" s="155"/>
      <c r="L237" s="34"/>
      <c r="M237" s="12" t="str">
        <f>IF(J237="","",VLOOKUP(J237,食材リスト!$A$6:$H$505,3,FALSE))</f>
        <v/>
      </c>
      <c r="N237" s="19" t="str">
        <f>IF(COUNTA(J237:L237)&lt;&gt;2,"",ROUND(VLOOKUP(J237,食材リスト!$A$6:$H$505,4,FALSE)*L237/VLOOKUP(J237,食材リスト!$A$6:$H$505,2,FALSE),1))</f>
        <v/>
      </c>
      <c r="O237" s="30" t="str">
        <f>IF(COUNTA(J237:L237)&lt;&gt;2,"",ROUND(VLOOKUP(J237,食材リスト!$A$6:$H$505,5,FALSE)*L237/VLOOKUP(J237,食材リスト!$A$6:$H$505,2,FALSE),1))</f>
        <v/>
      </c>
      <c r="P237" s="20" t="str">
        <f>IF(COUNTA(J237:L237)&lt;&gt;2,"",ROUND(VLOOKUP(J237,食材リスト!$A$6:$H$505,6,FALSE)*L237/VLOOKUP(J237,食材リスト!$A$6:$H$505,2,FALSE),1))</f>
        <v/>
      </c>
      <c r="Q237" s="25" t="str">
        <f>IF(COUNTA(J237:L237)&lt;&gt;2,"",ROUND(VLOOKUP(J237,食材リスト!$A$6:$H$505,7,FALSE)*L237/VLOOKUP(J237,食材リスト!$A$6:$H$505,2,FALSE),0))</f>
        <v/>
      </c>
      <c r="S237" s="154"/>
      <c r="T237" s="155"/>
      <c r="U237" s="34"/>
      <c r="V237" s="12" t="str">
        <f>IF(S237="","",VLOOKUP(S237,食材リスト!$A$6:$H$505,3,FALSE))</f>
        <v/>
      </c>
      <c r="W237" s="19" t="str">
        <f>IF(COUNTA(S237:U237)&lt;&gt;2,"",ROUND(VLOOKUP(S237,食材リスト!$A$6:$H$505,4,FALSE)*U237/VLOOKUP(S237,食材リスト!$A$6:$H$505,2,FALSE),1))</f>
        <v/>
      </c>
      <c r="X237" s="30" t="str">
        <f>IF(COUNTA(S237:U237)&lt;&gt;2,"",ROUND(VLOOKUP(S237,食材リスト!$A$6:$H$505,5,FALSE)*U237/VLOOKUP(S237,食材リスト!$A$6:$H$505,2,FALSE),1))</f>
        <v/>
      </c>
      <c r="Y237" s="20" t="str">
        <f>IF(COUNTA(S237:U237)&lt;&gt;2,"",ROUND(VLOOKUP(S237,食材リスト!$A$6:$H$505,6,FALSE)*U237/VLOOKUP(S237,食材リスト!$A$6:$H$505,2,FALSE),1))</f>
        <v/>
      </c>
      <c r="Z237" s="25" t="str">
        <f>IF(COUNTA(S237:U237)&lt;&gt;2,"",ROUND(VLOOKUP(S237,食材リスト!$A$6:$H$505,7,FALSE)*U237/VLOOKUP(S237,食材リスト!$A$6:$H$505,2,FALSE),0))</f>
        <v/>
      </c>
    </row>
    <row r="238" spans="1:26" ht="13.5" customHeight="1">
      <c r="A238" s="154"/>
      <c r="B238" s="155"/>
      <c r="C238" s="34"/>
      <c r="D238" s="12" t="str">
        <f>IF(A238="","",VLOOKUP(A238,食材リスト!$A$6:$H$505,3,FALSE))</f>
        <v/>
      </c>
      <c r="E238" s="19" t="str">
        <f>IF(COUNTA(A238:C238)&lt;&gt;2,"",ROUND(VLOOKUP(A238,食材リスト!$A$6:$H$505,4,FALSE)*C238/VLOOKUP(A238,食材リスト!$A$6:$H$505,2,FALSE),1))</f>
        <v/>
      </c>
      <c r="F238" s="30" t="str">
        <f>IF(COUNTA(A238:C238)&lt;&gt;2,"",ROUND(VLOOKUP(A238,食材リスト!$A$6:$H$505,5,FALSE)*C238/VLOOKUP(A238,食材リスト!$A$6:$H$505,2,FALSE),1))</f>
        <v/>
      </c>
      <c r="G238" s="20" t="str">
        <f>IF(COUNTA(A238:C238)&lt;&gt;2,"",ROUND(VLOOKUP(A238,食材リスト!$A$6:$H$505,6,FALSE)*C238/VLOOKUP(A238,食材リスト!$A$6:$H$505,2,FALSE),1))</f>
        <v/>
      </c>
      <c r="H238" s="25" t="str">
        <f>IF(COUNTA(A238:C238)&lt;&gt;2,"",ROUND(VLOOKUP(A238,食材リスト!$A$6:$H$505,7,FALSE)*C238/VLOOKUP(A238,食材リスト!$A$6:$H$505,2,FALSE),0))</f>
        <v/>
      </c>
      <c r="J238" s="154"/>
      <c r="K238" s="155"/>
      <c r="L238" s="34"/>
      <c r="M238" s="12" t="str">
        <f>IF(J238="","",VLOOKUP(J238,食材リスト!$A$6:$H$505,3,FALSE))</f>
        <v/>
      </c>
      <c r="N238" s="19" t="str">
        <f>IF(COUNTA(J238:L238)&lt;&gt;2,"",ROUND(VLOOKUP(J238,食材リスト!$A$6:$H$505,4,FALSE)*L238/VLOOKUP(J238,食材リスト!$A$6:$H$505,2,FALSE),1))</f>
        <v/>
      </c>
      <c r="O238" s="30" t="str">
        <f>IF(COUNTA(J238:L238)&lt;&gt;2,"",ROUND(VLOOKUP(J238,食材リスト!$A$6:$H$505,5,FALSE)*L238/VLOOKUP(J238,食材リスト!$A$6:$H$505,2,FALSE),1))</f>
        <v/>
      </c>
      <c r="P238" s="20" t="str">
        <f>IF(COUNTA(J238:L238)&lt;&gt;2,"",ROUND(VLOOKUP(J238,食材リスト!$A$6:$H$505,6,FALSE)*L238/VLOOKUP(J238,食材リスト!$A$6:$H$505,2,FALSE),1))</f>
        <v/>
      </c>
      <c r="Q238" s="25" t="str">
        <f>IF(COUNTA(J238:L238)&lt;&gt;2,"",ROUND(VLOOKUP(J238,食材リスト!$A$6:$H$505,7,FALSE)*L238/VLOOKUP(J238,食材リスト!$A$6:$H$505,2,FALSE),0))</f>
        <v/>
      </c>
      <c r="S238" s="154"/>
      <c r="T238" s="155"/>
      <c r="U238" s="34"/>
      <c r="V238" s="12" t="str">
        <f>IF(S238="","",VLOOKUP(S238,食材リスト!$A$6:$H$505,3,FALSE))</f>
        <v/>
      </c>
      <c r="W238" s="19" t="str">
        <f>IF(COUNTA(S238:U238)&lt;&gt;2,"",ROUND(VLOOKUP(S238,食材リスト!$A$6:$H$505,4,FALSE)*U238/VLOOKUP(S238,食材リスト!$A$6:$H$505,2,FALSE),1))</f>
        <v/>
      </c>
      <c r="X238" s="30" t="str">
        <f>IF(COUNTA(S238:U238)&lt;&gt;2,"",ROUND(VLOOKUP(S238,食材リスト!$A$6:$H$505,5,FALSE)*U238/VLOOKUP(S238,食材リスト!$A$6:$H$505,2,FALSE),1))</f>
        <v/>
      </c>
      <c r="Y238" s="20" t="str">
        <f>IF(COUNTA(S238:U238)&lt;&gt;2,"",ROUND(VLOOKUP(S238,食材リスト!$A$6:$H$505,6,FALSE)*U238/VLOOKUP(S238,食材リスト!$A$6:$H$505,2,FALSE),1))</f>
        <v/>
      </c>
      <c r="Z238" s="25" t="str">
        <f>IF(COUNTA(S238:U238)&lt;&gt;2,"",ROUND(VLOOKUP(S238,食材リスト!$A$6:$H$505,7,FALSE)*U238/VLOOKUP(S238,食材リスト!$A$6:$H$505,2,FALSE),0))</f>
        <v/>
      </c>
    </row>
    <row r="239" spans="1:26" ht="13.5" customHeight="1">
      <c r="A239" s="154"/>
      <c r="B239" s="155"/>
      <c r="C239" s="34"/>
      <c r="D239" s="12" t="str">
        <f>IF(A239="","",VLOOKUP(A239,食材リスト!$A$6:$H$505,3,FALSE))</f>
        <v/>
      </c>
      <c r="E239" s="19" t="str">
        <f>IF(COUNTA(A239:C239)&lt;&gt;2,"",ROUND(VLOOKUP(A239,食材リスト!$A$6:$H$505,4,FALSE)*C239/VLOOKUP(A239,食材リスト!$A$6:$H$505,2,FALSE),1))</f>
        <v/>
      </c>
      <c r="F239" s="30" t="str">
        <f>IF(COUNTA(A239:C239)&lt;&gt;2,"",ROUND(VLOOKUP(A239,食材リスト!$A$6:$H$505,5,FALSE)*C239/VLOOKUP(A239,食材リスト!$A$6:$H$505,2,FALSE),1))</f>
        <v/>
      </c>
      <c r="G239" s="20" t="str">
        <f>IF(COUNTA(A239:C239)&lt;&gt;2,"",ROUND(VLOOKUP(A239,食材リスト!$A$6:$H$505,6,FALSE)*C239/VLOOKUP(A239,食材リスト!$A$6:$H$505,2,FALSE),1))</f>
        <v/>
      </c>
      <c r="H239" s="25" t="str">
        <f>IF(COUNTA(A239:C239)&lt;&gt;2,"",ROUND(VLOOKUP(A239,食材リスト!$A$6:$H$505,7,FALSE)*C239/VLOOKUP(A239,食材リスト!$A$6:$H$505,2,FALSE),0))</f>
        <v/>
      </c>
      <c r="J239" s="154"/>
      <c r="K239" s="155"/>
      <c r="L239" s="34"/>
      <c r="M239" s="12" t="str">
        <f>IF(J239="","",VLOOKUP(J239,食材リスト!$A$6:$H$505,3,FALSE))</f>
        <v/>
      </c>
      <c r="N239" s="19" t="str">
        <f>IF(COUNTA(J239:L239)&lt;&gt;2,"",ROUND(VLOOKUP(J239,食材リスト!$A$6:$H$505,4,FALSE)*L239/VLOOKUP(J239,食材リスト!$A$6:$H$505,2,FALSE),1))</f>
        <v/>
      </c>
      <c r="O239" s="30" t="str">
        <f>IF(COUNTA(J239:L239)&lt;&gt;2,"",ROUND(VLOOKUP(J239,食材リスト!$A$6:$H$505,5,FALSE)*L239/VLOOKUP(J239,食材リスト!$A$6:$H$505,2,FALSE),1))</f>
        <v/>
      </c>
      <c r="P239" s="20" t="str">
        <f>IF(COUNTA(J239:L239)&lt;&gt;2,"",ROUND(VLOOKUP(J239,食材リスト!$A$6:$H$505,6,FALSE)*L239/VLOOKUP(J239,食材リスト!$A$6:$H$505,2,FALSE),1))</f>
        <v/>
      </c>
      <c r="Q239" s="25" t="str">
        <f>IF(COUNTA(J239:L239)&lt;&gt;2,"",ROUND(VLOOKUP(J239,食材リスト!$A$6:$H$505,7,FALSE)*L239/VLOOKUP(J239,食材リスト!$A$6:$H$505,2,FALSE),0))</f>
        <v/>
      </c>
      <c r="S239" s="154"/>
      <c r="T239" s="155"/>
      <c r="U239" s="34"/>
      <c r="V239" s="12" t="str">
        <f>IF(S239="","",VLOOKUP(S239,食材リスト!$A$6:$H$505,3,FALSE))</f>
        <v/>
      </c>
      <c r="W239" s="19" t="str">
        <f>IF(COUNTA(S239:U239)&lt;&gt;2,"",ROUND(VLOOKUP(S239,食材リスト!$A$6:$H$505,4,FALSE)*U239/VLOOKUP(S239,食材リスト!$A$6:$H$505,2,FALSE),1))</f>
        <v/>
      </c>
      <c r="X239" s="30" t="str">
        <f>IF(COUNTA(S239:U239)&lt;&gt;2,"",ROUND(VLOOKUP(S239,食材リスト!$A$6:$H$505,5,FALSE)*U239/VLOOKUP(S239,食材リスト!$A$6:$H$505,2,FALSE),1))</f>
        <v/>
      </c>
      <c r="Y239" s="20" t="str">
        <f>IF(COUNTA(S239:U239)&lt;&gt;2,"",ROUND(VLOOKUP(S239,食材リスト!$A$6:$H$505,6,FALSE)*U239/VLOOKUP(S239,食材リスト!$A$6:$H$505,2,FALSE),1))</f>
        <v/>
      </c>
      <c r="Z239" s="25" t="str">
        <f>IF(COUNTA(S239:U239)&lt;&gt;2,"",ROUND(VLOOKUP(S239,食材リスト!$A$6:$H$505,7,FALSE)*U239/VLOOKUP(S239,食材リスト!$A$6:$H$505,2,FALSE),0))</f>
        <v/>
      </c>
    </row>
    <row r="240" spans="1:26" ht="13.5" customHeight="1">
      <c r="A240" s="154"/>
      <c r="B240" s="155"/>
      <c r="C240" s="34"/>
      <c r="D240" s="12" t="str">
        <f>IF(A240="","",VLOOKUP(A240,食材リスト!$A$6:$H$505,3,FALSE))</f>
        <v/>
      </c>
      <c r="E240" s="19" t="str">
        <f>IF(COUNTA(A240:C240)&lt;&gt;2,"",ROUND(VLOOKUP(A240,食材リスト!$A$6:$H$505,4,FALSE)*C240/VLOOKUP(A240,食材リスト!$A$6:$H$505,2,FALSE),1))</f>
        <v/>
      </c>
      <c r="F240" s="30" t="str">
        <f>IF(COUNTA(A240:C240)&lt;&gt;2,"",ROUND(VLOOKUP(A240,食材リスト!$A$6:$H$505,5,FALSE)*C240/VLOOKUP(A240,食材リスト!$A$6:$H$505,2,FALSE),1))</f>
        <v/>
      </c>
      <c r="G240" s="20" t="str">
        <f>IF(COUNTA(A240:C240)&lt;&gt;2,"",ROUND(VLOOKUP(A240,食材リスト!$A$6:$H$505,6,FALSE)*C240/VLOOKUP(A240,食材リスト!$A$6:$H$505,2,FALSE),1))</f>
        <v/>
      </c>
      <c r="H240" s="25" t="str">
        <f>IF(COUNTA(A240:C240)&lt;&gt;2,"",ROUND(VLOOKUP(A240,食材リスト!$A$6:$H$505,7,FALSE)*C240/VLOOKUP(A240,食材リスト!$A$6:$H$505,2,FALSE),0))</f>
        <v/>
      </c>
      <c r="J240" s="154"/>
      <c r="K240" s="155"/>
      <c r="L240" s="34"/>
      <c r="M240" s="12" t="str">
        <f>IF(J240="","",VLOOKUP(J240,食材リスト!$A$6:$H$505,3,FALSE))</f>
        <v/>
      </c>
      <c r="N240" s="19" t="str">
        <f>IF(COUNTA(J240:L240)&lt;&gt;2,"",ROUND(VLOOKUP(J240,食材リスト!$A$6:$H$505,4,FALSE)*L240/VLOOKUP(J240,食材リスト!$A$6:$H$505,2,FALSE),1))</f>
        <v/>
      </c>
      <c r="O240" s="30" t="str">
        <f>IF(COUNTA(J240:L240)&lt;&gt;2,"",ROUND(VLOOKUP(J240,食材リスト!$A$6:$H$505,5,FALSE)*L240/VLOOKUP(J240,食材リスト!$A$6:$H$505,2,FALSE),1))</f>
        <v/>
      </c>
      <c r="P240" s="20" t="str">
        <f>IF(COUNTA(J240:L240)&lt;&gt;2,"",ROUND(VLOOKUP(J240,食材リスト!$A$6:$H$505,6,FALSE)*L240/VLOOKUP(J240,食材リスト!$A$6:$H$505,2,FALSE),1))</f>
        <v/>
      </c>
      <c r="Q240" s="25" t="str">
        <f>IF(COUNTA(J240:L240)&lt;&gt;2,"",ROUND(VLOOKUP(J240,食材リスト!$A$6:$H$505,7,FALSE)*L240/VLOOKUP(J240,食材リスト!$A$6:$H$505,2,FALSE),0))</f>
        <v/>
      </c>
      <c r="S240" s="154"/>
      <c r="T240" s="155"/>
      <c r="U240" s="34"/>
      <c r="V240" s="12" t="str">
        <f>IF(S240="","",VLOOKUP(S240,食材リスト!$A$6:$H$505,3,FALSE))</f>
        <v/>
      </c>
      <c r="W240" s="19" t="str">
        <f>IF(COUNTA(S240:U240)&lt;&gt;2,"",ROUND(VLOOKUP(S240,食材リスト!$A$6:$H$505,4,FALSE)*U240/VLOOKUP(S240,食材リスト!$A$6:$H$505,2,FALSE),1))</f>
        <v/>
      </c>
      <c r="X240" s="30" t="str">
        <f>IF(COUNTA(S240:U240)&lt;&gt;2,"",ROUND(VLOOKUP(S240,食材リスト!$A$6:$H$505,5,FALSE)*U240/VLOOKUP(S240,食材リスト!$A$6:$H$505,2,FALSE),1))</f>
        <v/>
      </c>
      <c r="Y240" s="20" t="str">
        <f>IF(COUNTA(S240:U240)&lt;&gt;2,"",ROUND(VLOOKUP(S240,食材リスト!$A$6:$H$505,6,FALSE)*U240/VLOOKUP(S240,食材リスト!$A$6:$H$505,2,FALSE),1))</f>
        <v/>
      </c>
      <c r="Z240" s="25" t="str">
        <f>IF(COUNTA(S240:U240)&lt;&gt;2,"",ROUND(VLOOKUP(S240,食材リスト!$A$6:$H$505,7,FALSE)*U240/VLOOKUP(S240,食材リスト!$A$6:$H$505,2,FALSE),0))</f>
        <v/>
      </c>
    </row>
    <row r="241" spans="1:26" ht="13.5" customHeight="1">
      <c r="A241" s="154"/>
      <c r="B241" s="155"/>
      <c r="C241" s="34"/>
      <c r="D241" s="12" t="str">
        <f>IF(A241="","",VLOOKUP(A241,食材リスト!$A$6:$H$505,3,FALSE))</f>
        <v/>
      </c>
      <c r="E241" s="19" t="str">
        <f>IF(COUNTA(A241:C241)&lt;&gt;2,"",ROUND(VLOOKUP(A241,食材リスト!$A$6:$H$505,4,FALSE)*C241/VLOOKUP(A241,食材リスト!$A$6:$H$505,2,FALSE),1))</f>
        <v/>
      </c>
      <c r="F241" s="30" t="str">
        <f>IF(COUNTA(A241:C241)&lt;&gt;2,"",ROUND(VLOOKUP(A241,食材リスト!$A$6:$H$505,5,FALSE)*C241/VLOOKUP(A241,食材リスト!$A$6:$H$505,2,FALSE),1))</f>
        <v/>
      </c>
      <c r="G241" s="20" t="str">
        <f>IF(COUNTA(A241:C241)&lt;&gt;2,"",ROUND(VLOOKUP(A241,食材リスト!$A$6:$H$505,6,FALSE)*C241/VLOOKUP(A241,食材リスト!$A$6:$H$505,2,FALSE),1))</f>
        <v/>
      </c>
      <c r="H241" s="25" t="str">
        <f>IF(COUNTA(A241:C241)&lt;&gt;2,"",ROUND(VLOOKUP(A241,食材リスト!$A$6:$H$505,7,FALSE)*C241/VLOOKUP(A241,食材リスト!$A$6:$H$505,2,FALSE),0))</f>
        <v/>
      </c>
      <c r="J241" s="154"/>
      <c r="K241" s="155"/>
      <c r="L241" s="34"/>
      <c r="M241" s="12" t="str">
        <f>IF(J241="","",VLOOKUP(J241,食材リスト!$A$6:$H$505,3,FALSE))</f>
        <v/>
      </c>
      <c r="N241" s="19" t="str">
        <f>IF(COUNTA(J241:L241)&lt;&gt;2,"",ROUND(VLOOKUP(J241,食材リスト!$A$6:$H$505,4,FALSE)*L241/VLOOKUP(J241,食材リスト!$A$6:$H$505,2,FALSE),1))</f>
        <v/>
      </c>
      <c r="O241" s="30" t="str">
        <f>IF(COUNTA(J241:L241)&lt;&gt;2,"",ROUND(VLOOKUP(J241,食材リスト!$A$6:$H$505,5,FALSE)*L241/VLOOKUP(J241,食材リスト!$A$6:$H$505,2,FALSE),1))</f>
        <v/>
      </c>
      <c r="P241" s="20" t="str">
        <f>IF(COUNTA(J241:L241)&lt;&gt;2,"",ROUND(VLOOKUP(J241,食材リスト!$A$6:$H$505,6,FALSE)*L241/VLOOKUP(J241,食材リスト!$A$6:$H$505,2,FALSE),1))</f>
        <v/>
      </c>
      <c r="Q241" s="25" t="str">
        <f>IF(COUNTA(J241:L241)&lt;&gt;2,"",ROUND(VLOOKUP(J241,食材リスト!$A$6:$H$505,7,FALSE)*L241/VLOOKUP(J241,食材リスト!$A$6:$H$505,2,FALSE),0))</f>
        <v/>
      </c>
      <c r="S241" s="154"/>
      <c r="T241" s="155"/>
      <c r="U241" s="34"/>
      <c r="V241" s="12" t="str">
        <f>IF(S241="","",VLOOKUP(S241,食材リスト!$A$6:$H$505,3,FALSE))</f>
        <v/>
      </c>
      <c r="W241" s="19" t="str">
        <f>IF(COUNTA(S241:U241)&lt;&gt;2,"",ROUND(VLOOKUP(S241,食材リスト!$A$6:$H$505,4,FALSE)*U241/VLOOKUP(S241,食材リスト!$A$6:$H$505,2,FALSE),1))</f>
        <v/>
      </c>
      <c r="X241" s="30" t="str">
        <f>IF(COUNTA(S241:U241)&lt;&gt;2,"",ROUND(VLOOKUP(S241,食材リスト!$A$6:$H$505,5,FALSE)*U241/VLOOKUP(S241,食材リスト!$A$6:$H$505,2,FALSE),1))</f>
        <v/>
      </c>
      <c r="Y241" s="20" t="str">
        <f>IF(COUNTA(S241:U241)&lt;&gt;2,"",ROUND(VLOOKUP(S241,食材リスト!$A$6:$H$505,6,FALSE)*U241/VLOOKUP(S241,食材リスト!$A$6:$H$505,2,FALSE),1))</f>
        <v/>
      </c>
      <c r="Z241" s="25" t="str">
        <f>IF(COUNTA(S241:U241)&lt;&gt;2,"",ROUND(VLOOKUP(S241,食材リスト!$A$6:$H$505,7,FALSE)*U241/VLOOKUP(S241,食材リスト!$A$6:$H$505,2,FALSE),0))</f>
        <v/>
      </c>
    </row>
    <row r="242" spans="1:26" ht="13.5" customHeight="1">
      <c r="A242" s="154"/>
      <c r="B242" s="155"/>
      <c r="C242" s="34"/>
      <c r="D242" s="12" t="str">
        <f>IF(A242="","",VLOOKUP(A242,食材リスト!$A$6:$H$505,3,FALSE))</f>
        <v/>
      </c>
      <c r="E242" s="19" t="str">
        <f>IF(COUNTA(A242:C242)&lt;&gt;2,"",ROUND(VLOOKUP(A242,食材リスト!$A$6:$H$505,4,FALSE)*C242/VLOOKUP(A242,食材リスト!$A$6:$H$505,2,FALSE),1))</f>
        <v/>
      </c>
      <c r="F242" s="30" t="str">
        <f>IF(COUNTA(A242:C242)&lt;&gt;2,"",ROUND(VLOOKUP(A242,食材リスト!$A$6:$H$505,5,FALSE)*C242/VLOOKUP(A242,食材リスト!$A$6:$H$505,2,FALSE),1))</f>
        <v/>
      </c>
      <c r="G242" s="20" t="str">
        <f>IF(COUNTA(A242:C242)&lt;&gt;2,"",ROUND(VLOOKUP(A242,食材リスト!$A$6:$H$505,6,FALSE)*C242/VLOOKUP(A242,食材リスト!$A$6:$H$505,2,FALSE),1))</f>
        <v/>
      </c>
      <c r="H242" s="25" t="str">
        <f>IF(COUNTA(A242:C242)&lt;&gt;2,"",ROUND(VLOOKUP(A242,食材リスト!$A$6:$H$505,7,FALSE)*C242/VLOOKUP(A242,食材リスト!$A$6:$H$505,2,FALSE),0))</f>
        <v/>
      </c>
      <c r="J242" s="154"/>
      <c r="K242" s="155"/>
      <c r="L242" s="34"/>
      <c r="M242" s="12" t="str">
        <f>IF(J242="","",VLOOKUP(J242,食材リスト!$A$6:$H$505,3,FALSE))</f>
        <v/>
      </c>
      <c r="N242" s="19" t="str">
        <f>IF(COUNTA(J242:L242)&lt;&gt;2,"",ROUND(VLOOKUP(J242,食材リスト!$A$6:$H$505,4,FALSE)*L242/VLOOKUP(J242,食材リスト!$A$6:$H$505,2,FALSE),1))</f>
        <v/>
      </c>
      <c r="O242" s="30" t="str">
        <f>IF(COUNTA(J242:L242)&lt;&gt;2,"",ROUND(VLOOKUP(J242,食材リスト!$A$6:$H$505,5,FALSE)*L242/VLOOKUP(J242,食材リスト!$A$6:$H$505,2,FALSE),1))</f>
        <v/>
      </c>
      <c r="P242" s="20" t="str">
        <f>IF(COUNTA(J242:L242)&lt;&gt;2,"",ROUND(VLOOKUP(J242,食材リスト!$A$6:$H$505,6,FALSE)*L242/VLOOKUP(J242,食材リスト!$A$6:$H$505,2,FALSE),1))</f>
        <v/>
      </c>
      <c r="Q242" s="25" t="str">
        <f>IF(COUNTA(J242:L242)&lt;&gt;2,"",ROUND(VLOOKUP(J242,食材リスト!$A$6:$H$505,7,FALSE)*L242/VLOOKUP(J242,食材リスト!$A$6:$H$505,2,FALSE),0))</f>
        <v/>
      </c>
      <c r="S242" s="154"/>
      <c r="T242" s="155"/>
      <c r="U242" s="34"/>
      <c r="V242" s="12" t="str">
        <f>IF(S242="","",VLOOKUP(S242,食材リスト!$A$6:$H$505,3,FALSE))</f>
        <v/>
      </c>
      <c r="W242" s="19" t="str">
        <f>IF(COUNTA(S242:U242)&lt;&gt;2,"",ROUND(VLOOKUP(S242,食材リスト!$A$6:$H$505,4,FALSE)*U242/VLOOKUP(S242,食材リスト!$A$6:$H$505,2,FALSE),1))</f>
        <v/>
      </c>
      <c r="X242" s="30" t="str">
        <f>IF(COUNTA(S242:U242)&lt;&gt;2,"",ROUND(VLOOKUP(S242,食材リスト!$A$6:$H$505,5,FALSE)*U242/VLOOKUP(S242,食材リスト!$A$6:$H$505,2,FALSE),1))</f>
        <v/>
      </c>
      <c r="Y242" s="20" t="str">
        <f>IF(COUNTA(S242:U242)&lt;&gt;2,"",ROUND(VLOOKUP(S242,食材リスト!$A$6:$H$505,6,FALSE)*U242/VLOOKUP(S242,食材リスト!$A$6:$H$505,2,FALSE),1))</f>
        <v/>
      </c>
      <c r="Z242" s="25" t="str">
        <f>IF(COUNTA(S242:U242)&lt;&gt;2,"",ROUND(VLOOKUP(S242,食材リスト!$A$6:$H$505,7,FALSE)*U242/VLOOKUP(S242,食材リスト!$A$6:$H$505,2,FALSE),0))</f>
        <v/>
      </c>
    </row>
    <row r="243" spans="1:26" ht="13.5" customHeight="1">
      <c r="A243" s="154"/>
      <c r="B243" s="155"/>
      <c r="C243" s="34"/>
      <c r="D243" s="12" t="str">
        <f>IF(A243="","",VLOOKUP(A243,食材リスト!$A$6:$H$505,3,FALSE))</f>
        <v/>
      </c>
      <c r="E243" s="19" t="str">
        <f>IF(COUNTA(A243:C243)&lt;&gt;2,"",ROUND(VLOOKUP(A243,食材リスト!$A$6:$H$505,4,FALSE)*C243/VLOOKUP(A243,食材リスト!$A$6:$H$505,2,FALSE),1))</f>
        <v/>
      </c>
      <c r="F243" s="30" t="str">
        <f>IF(COUNTA(A243:C243)&lt;&gt;2,"",ROUND(VLOOKUP(A243,食材リスト!$A$6:$H$505,5,FALSE)*C243/VLOOKUP(A243,食材リスト!$A$6:$H$505,2,FALSE),1))</f>
        <v/>
      </c>
      <c r="G243" s="20" t="str">
        <f>IF(COUNTA(A243:C243)&lt;&gt;2,"",ROUND(VLOOKUP(A243,食材リスト!$A$6:$H$505,6,FALSE)*C243/VLOOKUP(A243,食材リスト!$A$6:$H$505,2,FALSE),1))</f>
        <v/>
      </c>
      <c r="H243" s="25" t="str">
        <f>IF(COUNTA(A243:C243)&lt;&gt;2,"",ROUND(VLOOKUP(A243,食材リスト!$A$6:$H$505,7,FALSE)*C243/VLOOKUP(A243,食材リスト!$A$6:$H$505,2,FALSE),0))</f>
        <v/>
      </c>
      <c r="J243" s="154"/>
      <c r="K243" s="155"/>
      <c r="L243" s="34"/>
      <c r="M243" s="12" t="str">
        <f>IF(J243="","",VLOOKUP(J243,食材リスト!$A$6:$H$505,3,FALSE))</f>
        <v/>
      </c>
      <c r="N243" s="19" t="str">
        <f>IF(COUNTA(J243:L243)&lt;&gt;2,"",ROUND(VLOOKUP(J243,食材リスト!$A$6:$H$505,4,FALSE)*L243/VLOOKUP(J243,食材リスト!$A$6:$H$505,2,FALSE),1))</f>
        <v/>
      </c>
      <c r="O243" s="30" t="str">
        <f>IF(COUNTA(J243:L243)&lt;&gt;2,"",ROUND(VLOOKUP(J243,食材リスト!$A$6:$H$505,5,FALSE)*L243/VLOOKUP(J243,食材リスト!$A$6:$H$505,2,FALSE),1))</f>
        <v/>
      </c>
      <c r="P243" s="20" t="str">
        <f>IF(COUNTA(J243:L243)&lt;&gt;2,"",ROUND(VLOOKUP(J243,食材リスト!$A$6:$H$505,6,FALSE)*L243/VLOOKUP(J243,食材リスト!$A$6:$H$505,2,FALSE),1))</f>
        <v/>
      </c>
      <c r="Q243" s="25" t="str">
        <f>IF(COUNTA(J243:L243)&lt;&gt;2,"",ROUND(VLOOKUP(J243,食材リスト!$A$6:$H$505,7,FALSE)*L243/VLOOKUP(J243,食材リスト!$A$6:$H$505,2,FALSE),0))</f>
        <v/>
      </c>
      <c r="S243" s="154"/>
      <c r="T243" s="155"/>
      <c r="U243" s="34"/>
      <c r="V243" s="12" t="str">
        <f>IF(S243="","",VLOOKUP(S243,食材リスト!$A$6:$H$505,3,FALSE))</f>
        <v/>
      </c>
      <c r="W243" s="19" t="str">
        <f>IF(COUNTA(S243:U243)&lt;&gt;2,"",ROUND(VLOOKUP(S243,食材リスト!$A$6:$H$505,4,FALSE)*U243/VLOOKUP(S243,食材リスト!$A$6:$H$505,2,FALSE),1))</f>
        <v/>
      </c>
      <c r="X243" s="30" t="str">
        <f>IF(COUNTA(S243:U243)&lt;&gt;2,"",ROUND(VLOOKUP(S243,食材リスト!$A$6:$H$505,5,FALSE)*U243/VLOOKUP(S243,食材リスト!$A$6:$H$505,2,FALSE),1))</f>
        <v/>
      </c>
      <c r="Y243" s="20" t="str">
        <f>IF(COUNTA(S243:U243)&lt;&gt;2,"",ROUND(VLOOKUP(S243,食材リスト!$A$6:$H$505,6,FALSE)*U243/VLOOKUP(S243,食材リスト!$A$6:$H$505,2,FALSE),1))</f>
        <v/>
      </c>
      <c r="Z243" s="25" t="str">
        <f>IF(COUNTA(S243:U243)&lt;&gt;2,"",ROUND(VLOOKUP(S243,食材リスト!$A$6:$H$505,7,FALSE)*U243/VLOOKUP(S243,食材リスト!$A$6:$H$505,2,FALSE),0))</f>
        <v/>
      </c>
    </row>
    <row r="244" spans="1:26" ht="13.5" customHeight="1">
      <c r="A244" s="154"/>
      <c r="B244" s="155"/>
      <c r="C244" s="34"/>
      <c r="D244" s="12" t="str">
        <f>IF(A244="","",VLOOKUP(A244,食材リスト!$A$6:$H$505,3,FALSE))</f>
        <v/>
      </c>
      <c r="E244" s="19" t="str">
        <f>IF(COUNTA(A244:C244)&lt;&gt;2,"",ROUND(VLOOKUP(A244,食材リスト!$A$6:$H$505,4,FALSE)*C244/VLOOKUP(A244,食材リスト!$A$6:$H$505,2,FALSE),1))</f>
        <v/>
      </c>
      <c r="F244" s="30" t="str">
        <f>IF(COUNTA(A244:C244)&lt;&gt;2,"",ROUND(VLOOKUP(A244,食材リスト!$A$6:$H$505,5,FALSE)*C244/VLOOKUP(A244,食材リスト!$A$6:$H$505,2,FALSE),1))</f>
        <v/>
      </c>
      <c r="G244" s="20" t="str">
        <f>IF(COUNTA(A244:C244)&lt;&gt;2,"",ROUND(VLOOKUP(A244,食材リスト!$A$6:$H$505,6,FALSE)*C244/VLOOKUP(A244,食材リスト!$A$6:$H$505,2,FALSE),1))</f>
        <v/>
      </c>
      <c r="H244" s="25" t="str">
        <f>IF(COUNTA(A244:C244)&lt;&gt;2,"",ROUND(VLOOKUP(A244,食材リスト!$A$6:$H$505,7,FALSE)*C244/VLOOKUP(A244,食材リスト!$A$6:$H$505,2,FALSE),0))</f>
        <v/>
      </c>
      <c r="J244" s="154"/>
      <c r="K244" s="155"/>
      <c r="L244" s="34"/>
      <c r="M244" s="12" t="str">
        <f>IF(J244="","",VLOOKUP(J244,食材リスト!$A$6:$H$505,3,FALSE))</f>
        <v/>
      </c>
      <c r="N244" s="19" t="str">
        <f>IF(COUNTA(J244:L244)&lt;&gt;2,"",ROUND(VLOOKUP(J244,食材リスト!$A$6:$H$505,4,FALSE)*L244/VLOOKUP(J244,食材リスト!$A$6:$H$505,2,FALSE),1))</f>
        <v/>
      </c>
      <c r="O244" s="30" t="str">
        <f>IF(COUNTA(J244:L244)&lt;&gt;2,"",ROUND(VLOOKUP(J244,食材リスト!$A$6:$H$505,5,FALSE)*L244/VLOOKUP(J244,食材リスト!$A$6:$H$505,2,FALSE),1))</f>
        <v/>
      </c>
      <c r="P244" s="20" t="str">
        <f>IF(COUNTA(J244:L244)&lt;&gt;2,"",ROUND(VLOOKUP(J244,食材リスト!$A$6:$H$505,6,FALSE)*L244/VLOOKUP(J244,食材リスト!$A$6:$H$505,2,FALSE),1))</f>
        <v/>
      </c>
      <c r="Q244" s="25" t="str">
        <f>IF(COUNTA(J244:L244)&lt;&gt;2,"",ROUND(VLOOKUP(J244,食材リスト!$A$6:$H$505,7,FALSE)*L244/VLOOKUP(J244,食材リスト!$A$6:$H$505,2,FALSE),0))</f>
        <v/>
      </c>
      <c r="S244" s="154"/>
      <c r="T244" s="155"/>
      <c r="U244" s="34"/>
      <c r="V244" s="12" t="str">
        <f>IF(S244="","",VLOOKUP(S244,食材リスト!$A$6:$H$505,3,FALSE))</f>
        <v/>
      </c>
      <c r="W244" s="19" t="str">
        <f>IF(COUNTA(S244:U244)&lt;&gt;2,"",ROUND(VLOOKUP(S244,食材リスト!$A$6:$H$505,4,FALSE)*U244/VLOOKUP(S244,食材リスト!$A$6:$H$505,2,FALSE),1))</f>
        <v/>
      </c>
      <c r="X244" s="30" t="str">
        <f>IF(COUNTA(S244:U244)&lt;&gt;2,"",ROUND(VLOOKUP(S244,食材リスト!$A$6:$H$505,5,FALSE)*U244/VLOOKUP(S244,食材リスト!$A$6:$H$505,2,FALSE),1))</f>
        <v/>
      </c>
      <c r="Y244" s="20" t="str">
        <f>IF(COUNTA(S244:U244)&lt;&gt;2,"",ROUND(VLOOKUP(S244,食材リスト!$A$6:$H$505,6,FALSE)*U244/VLOOKUP(S244,食材リスト!$A$6:$H$505,2,FALSE),1))</f>
        <v/>
      </c>
      <c r="Z244" s="25" t="str">
        <f>IF(COUNTA(S244:U244)&lt;&gt;2,"",ROUND(VLOOKUP(S244,食材リスト!$A$6:$H$505,7,FALSE)*U244/VLOOKUP(S244,食材リスト!$A$6:$H$505,2,FALSE),0))</f>
        <v/>
      </c>
    </row>
    <row r="245" spans="1:26" ht="13.5" customHeight="1">
      <c r="A245" s="154"/>
      <c r="B245" s="155"/>
      <c r="C245" s="34"/>
      <c r="D245" s="12" t="str">
        <f>IF(A245="","",VLOOKUP(A245,食材リスト!$A$6:$H$505,3,FALSE))</f>
        <v/>
      </c>
      <c r="E245" s="19" t="str">
        <f>IF(COUNTA(A245:C245)&lt;&gt;2,"",ROUND(VLOOKUP(A245,食材リスト!$A$6:$H$505,4,FALSE)*C245/VLOOKUP(A245,食材リスト!$A$6:$H$505,2,FALSE),1))</f>
        <v/>
      </c>
      <c r="F245" s="30" t="str">
        <f>IF(COUNTA(A245:C245)&lt;&gt;2,"",ROUND(VLOOKUP(A245,食材リスト!$A$6:$H$505,5,FALSE)*C245/VLOOKUP(A245,食材リスト!$A$6:$H$505,2,FALSE),1))</f>
        <v/>
      </c>
      <c r="G245" s="20" t="str">
        <f>IF(COUNTA(A245:C245)&lt;&gt;2,"",ROUND(VLOOKUP(A245,食材リスト!$A$6:$H$505,6,FALSE)*C245/VLOOKUP(A245,食材リスト!$A$6:$H$505,2,FALSE),1))</f>
        <v/>
      </c>
      <c r="H245" s="25" t="str">
        <f>IF(COUNTA(A245:C245)&lt;&gt;2,"",ROUND(VLOOKUP(A245,食材リスト!$A$6:$H$505,7,FALSE)*C245/VLOOKUP(A245,食材リスト!$A$6:$H$505,2,FALSE),0))</f>
        <v/>
      </c>
      <c r="J245" s="154"/>
      <c r="K245" s="155"/>
      <c r="L245" s="34"/>
      <c r="M245" s="12" t="str">
        <f>IF(J245="","",VLOOKUP(J245,食材リスト!$A$6:$H$505,3,FALSE))</f>
        <v/>
      </c>
      <c r="N245" s="19" t="str">
        <f>IF(COUNTA(J245:L245)&lt;&gt;2,"",ROUND(VLOOKUP(J245,食材リスト!$A$6:$H$505,4,FALSE)*L245/VLOOKUP(J245,食材リスト!$A$6:$H$505,2,FALSE),1))</f>
        <v/>
      </c>
      <c r="O245" s="30" t="str">
        <f>IF(COUNTA(J245:L245)&lt;&gt;2,"",ROUND(VLOOKUP(J245,食材リスト!$A$6:$H$505,5,FALSE)*L245/VLOOKUP(J245,食材リスト!$A$6:$H$505,2,FALSE),1))</f>
        <v/>
      </c>
      <c r="P245" s="20" t="str">
        <f>IF(COUNTA(J245:L245)&lt;&gt;2,"",ROUND(VLOOKUP(J245,食材リスト!$A$6:$H$505,6,FALSE)*L245/VLOOKUP(J245,食材リスト!$A$6:$H$505,2,FALSE),1))</f>
        <v/>
      </c>
      <c r="Q245" s="25" t="str">
        <f>IF(COUNTA(J245:L245)&lt;&gt;2,"",ROUND(VLOOKUP(J245,食材リスト!$A$6:$H$505,7,FALSE)*L245/VLOOKUP(J245,食材リスト!$A$6:$H$505,2,FALSE),0))</f>
        <v/>
      </c>
      <c r="S245" s="154"/>
      <c r="T245" s="155"/>
      <c r="U245" s="34"/>
      <c r="V245" s="12" t="str">
        <f>IF(S245="","",VLOOKUP(S245,食材リスト!$A$6:$H$505,3,FALSE))</f>
        <v/>
      </c>
      <c r="W245" s="19" t="str">
        <f>IF(COUNTA(S245:U245)&lt;&gt;2,"",ROUND(VLOOKUP(S245,食材リスト!$A$6:$H$505,4,FALSE)*U245/VLOOKUP(S245,食材リスト!$A$6:$H$505,2,FALSE),1))</f>
        <v/>
      </c>
      <c r="X245" s="30" t="str">
        <f>IF(COUNTA(S245:U245)&lt;&gt;2,"",ROUND(VLOOKUP(S245,食材リスト!$A$6:$H$505,5,FALSE)*U245/VLOOKUP(S245,食材リスト!$A$6:$H$505,2,FALSE),1))</f>
        <v/>
      </c>
      <c r="Y245" s="20" t="str">
        <f>IF(COUNTA(S245:U245)&lt;&gt;2,"",ROUND(VLOOKUP(S245,食材リスト!$A$6:$H$505,6,FALSE)*U245/VLOOKUP(S245,食材リスト!$A$6:$H$505,2,FALSE),1))</f>
        <v/>
      </c>
      <c r="Z245" s="25" t="str">
        <f>IF(COUNTA(S245:U245)&lt;&gt;2,"",ROUND(VLOOKUP(S245,食材リスト!$A$6:$H$505,7,FALSE)*U245/VLOOKUP(S245,食材リスト!$A$6:$H$505,2,FALSE),0))</f>
        <v/>
      </c>
    </row>
    <row r="246" spans="1:26" ht="13.5" customHeight="1">
      <c r="A246" s="154"/>
      <c r="B246" s="155"/>
      <c r="C246" s="34"/>
      <c r="D246" s="12" t="str">
        <f>IF(A246="","",VLOOKUP(A246,食材リスト!$A$6:$H$505,3,FALSE))</f>
        <v/>
      </c>
      <c r="E246" s="19" t="str">
        <f>IF(COUNTA(A246:C246)&lt;&gt;2,"",ROUND(VLOOKUP(A246,食材リスト!$A$6:$H$505,4,FALSE)*C246/VLOOKUP(A246,食材リスト!$A$6:$H$505,2,FALSE),1))</f>
        <v/>
      </c>
      <c r="F246" s="30" t="str">
        <f>IF(COUNTA(A246:C246)&lt;&gt;2,"",ROUND(VLOOKUP(A246,食材リスト!$A$6:$H$505,5,FALSE)*C246/VLOOKUP(A246,食材リスト!$A$6:$H$505,2,FALSE),1))</f>
        <v/>
      </c>
      <c r="G246" s="20" t="str">
        <f>IF(COUNTA(A246:C246)&lt;&gt;2,"",ROUND(VLOOKUP(A246,食材リスト!$A$6:$H$505,6,FALSE)*C246/VLOOKUP(A246,食材リスト!$A$6:$H$505,2,FALSE),1))</f>
        <v/>
      </c>
      <c r="H246" s="25" t="str">
        <f>IF(COUNTA(A246:C246)&lt;&gt;2,"",ROUND(VLOOKUP(A246,食材リスト!$A$6:$H$505,7,FALSE)*C246/VLOOKUP(A246,食材リスト!$A$6:$H$505,2,FALSE),0))</f>
        <v/>
      </c>
      <c r="J246" s="154"/>
      <c r="K246" s="155"/>
      <c r="L246" s="34"/>
      <c r="M246" s="12" t="str">
        <f>IF(J246="","",VLOOKUP(J246,食材リスト!$A$6:$H$505,3,FALSE))</f>
        <v/>
      </c>
      <c r="N246" s="19" t="str">
        <f>IF(COUNTA(J246:L246)&lt;&gt;2,"",ROUND(VLOOKUP(J246,食材リスト!$A$6:$H$505,4,FALSE)*L246/VLOOKUP(J246,食材リスト!$A$6:$H$505,2,FALSE),1))</f>
        <v/>
      </c>
      <c r="O246" s="30" t="str">
        <f>IF(COUNTA(J246:L246)&lt;&gt;2,"",ROUND(VLOOKUP(J246,食材リスト!$A$6:$H$505,5,FALSE)*L246/VLOOKUP(J246,食材リスト!$A$6:$H$505,2,FALSE),1))</f>
        <v/>
      </c>
      <c r="P246" s="20" t="str">
        <f>IF(COUNTA(J246:L246)&lt;&gt;2,"",ROUND(VLOOKUP(J246,食材リスト!$A$6:$H$505,6,FALSE)*L246/VLOOKUP(J246,食材リスト!$A$6:$H$505,2,FALSE),1))</f>
        <v/>
      </c>
      <c r="Q246" s="25" t="str">
        <f>IF(COUNTA(J246:L246)&lt;&gt;2,"",ROUND(VLOOKUP(J246,食材リスト!$A$6:$H$505,7,FALSE)*L246/VLOOKUP(J246,食材リスト!$A$6:$H$505,2,FALSE),0))</f>
        <v/>
      </c>
      <c r="S246" s="154"/>
      <c r="T246" s="155"/>
      <c r="U246" s="34"/>
      <c r="V246" s="12" t="str">
        <f>IF(S246="","",VLOOKUP(S246,食材リスト!$A$6:$H$505,3,FALSE))</f>
        <v/>
      </c>
      <c r="W246" s="19" t="str">
        <f>IF(COUNTA(S246:U246)&lt;&gt;2,"",ROUND(VLOOKUP(S246,食材リスト!$A$6:$H$505,4,FALSE)*U246/VLOOKUP(S246,食材リスト!$A$6:$H$505,2,FALSE),1))</f>
        <v/>
      </c>
      <c r="X246" s="30" t="str">
        <f>IF(COUNTA(S246:U246)&lt;&gt;2,"",ROUND(VLOOKUP(S246,食材リスト!$A$6:$H$505,5,FALSE)*U246/VLOOKUP(S246,食材リスト!$A$6:$H$505,2,FALSE),1))</f>
        <v/>
      </c>
      <c r="Y246" s="20" t="str">
        <f>IF(COUNTA(S246:U246)&lt;&gt;2,"",ROUND(VLOOKUP(S246,食材リスト!$A$6:$H$505,6,FALSE)*U246/VLOOKUP(S246,食材リスト!$A$6:$H$505,2,FALSE),1))</f>
        <v/>
      </c>
      <c r="Z246" s="25" t="str">
        <f>IF(COUNTA(S246:U246)&lt;&gt;2,"",ROUND(VLOOKUP(S246,食材リスト!$A$6:$H$505,7,FALSE)*U246/VLOOKUP(S246,食材リスト!$A$6:$H$505,2,FALSE),0))</f>
        <v/>
      </c>
    </row>
    <row r="247" spans="1:26" ht="13.5" customHeight="1">
      <c r="A247" s="152"/>
      <c r="B247" s="153"/>
      <c r="C247" s="43"/>
      <c r="D247" s="13" t="str">
        <f>IF(A247="","",VLOOKUP(A247,食材リスト!$A$6:$H$505,3,FALSE))</f>
        <v/>
      </c>
      <c r="E247" s="21" t="str">
        <f>IF(COUNTA(A247:C247)&lt;&gt;2,"",ROUND(VLOOKUP(A247,食材リスト!$A$6:$H$505,4,FALSE)*C247/VLOOKUP(A247,食材リスト!$A$6:$H$505,2,FALSE),1))</f>
        <v/>
      </c>
      <c r="F247" s="31" t="str">
        <f>IF(COUNTA(A247:C247)&lt;&gt;2,"",ROUND(VLOOKUP(A247,食材リスト!$A$6:$H$505,5,FALSE)*C247/VLOOKUP(A247,食材リスト!$A$6:$H$505,2,FALSE),1))</f>
        <v/>
      </c>
      <c r="G247" s="22" t="str">
        <f>IF(COUNTA(A247:C247)&lt;&gt;2,"",ROUND(VLOOKUP(A247,食材リスト!$A$6:$H$505,6,FALSE)*C247/VLOOKUP(A247,食材リスト!$A$6:$H$505,2,FALSE),1))</f>
        <v/>
      </c>
      <c r="H247" s="26" t="str">
        <f>IF(COUNTA(A247:C247)&lt;&gt;2,"",ROUND(VLOOKUP(A247,食材リスト!$A$6:$H$505,7,FALSE)*C247/VLOOKUP(A247,食材リスト!$A$6:$H$505,2,FALSE),0))</f>
        <v/>
      </c>
      <c r="J247" s="152"/>
      <c r="K247" s="153"/>
      <c r="L247" s="43"/>
      <c r="M247" s="13" t="str">
        <f>IF(J247="","",VLOOKUP(J247,食材リスト!$A$6:$H$505,3,FALSE))</f>
        <v/>
      </c>
      <c r="N247" s="21" t="str">
        <f>IF(COUNTA(J247:L247)&lt;&gt;2,"",ROUND(VLOOKUP(J247,食材リスト!$A$6:$H$505,4,FALSE)*L247/VLOOKUP(J247,食材リスト!$A$6:$H$505,2,FALSE),1))</f>
        <v/>
      </c>
      <c r="O247" s="31" t="str">
        <f>IF(COUNTA(J247:L247)&lt;&gt;2,"",ROUND(VLOOKUP(J247,食材リスト!$A$6:$H$505,5,FALSE)*L247/VLOOKUP(J247,食材リスト!$A$6:$H$505,2,FALSE),1))</f>
        <v/>
      </c>
      <c r="P247" s="22" t="str">
        <f>IF(COUNTA(J247:L247)&lt;&gt;2,"",ROUND(VLOOKUP(J247,食材リスト!$A$6:$H$505,6,FALSE)*L247/VLOOKUP(J247,食材リスト!$A$6:$H$505,2,FALSE),1))</f>
        <v/>
      </c>
      <c r="Q247" s="26" t="str">
        <f>IF(COUNTA(J247:L247)&lt;&gt;2,"",ROUND(VLOOKUP(J247,食材リスト!$A$6:$H$505,7,FALSE)*L247/VLOOKUP(J247,食材リスト!$A$6:$H$505,2,FALSE),0))</f>
        <v/>
      </c>
      <c r="S247" s="152"/>
      <c r="T247" s="153"/>
      <c r="U247" s="43"/>
      <c r="V247" s="13" t="str">
        <f>IF(S247="","",VLOOKUP(S247,食材リスト!$A$6:$H$505,3,FALSE))</f>
        <v/>
      </c>
      <c r="W247" s="21" t="str">
        <f>IF(COUNTA(S247:U247)&lt;&gt;2,"",ROUND(VLOOKUP(S247,食材リスト!$A$6:$H$505,4,FALSE)*U247/VLOOKUP(S247,食材リスト!$A$6:$H$505,2,FALSE),1))</f>
        <v/>
      </c>
      <c r="X247" s="31" t="str">
        <f>IF(COUNTA(S247:U247)&lt;&gt;2,"",ROUND(VLOOKUP(S247,食材リスト!$A$6:$H$505,5,FALSE)*U247/VLOOKUP(S247,食材リスト!$A$6:$H$505,2,FALSE),1))</f>
        <v/>
      </c>
      <c r="Y247" s="22" t="str">
        <f>IF(COUNTA(S247:U247)&lt;&gt;2,"",ROUND(VLOOKUP(S247,食材リスト!$A$6:$H$505,6,FALSE)*U247/VLOOKUP(S247,食材リスト!$A$6:$H$505,2,FALSE),1))</f>
        <v/>
      </c>
      <c r="Z247" s="26" t="str">
        <f>IF(COUNTA(S247:U247)&lt;&gt;2,"",ROUND(VLOOKUP(S247,食材リスト!$A$6:$H$505,7,FALSE)*U247/VLOOKUP(S247,食材リスト!$A$6:$H$505,2,FALSE),0))</f>
        <v/>
      </c>
    </row>
    <row r="248" spans="1:26" ht="13.5" customHeight="1">
      <c r="E248"/>
      <c r="F248"/>
    </row>
    <row r="249" spans="1:26" s="122" customFormat="1" ht="13.5" customHeight="1"/>
    <row r="251" spans="1:26" ht="13.5" customHeight="1">
      <c r="A251" s="216" t="s">
        <v>95</v>
      </c>
      <c r="B251" s="216"/>
      <c r="C251" s="216"/>
      <c r="D251" s="216"/>
      <c r="E251" s="216"/>
      <c r="F251" s="216"/>
      <c r="G251" s="216"/>
      <c r="N251" s="61"/>
    </row>
    <row r="252" spans="1:26" ht="13.5" customHeight="1">
      <c r="A252" s="217"/>
      <c r="B252" s="217"/>
      <c r="C252" s="217"/>
      <c r="D252" s="217"/>
      <c r="E252" s="217"/>
      <c r="F252" s="217"/>
      <c r="G252" s="217"/>
    </row>
    <row r="253" spans="1:26" ht="13.5" customHeight="1">
      <c r="A253" s="181" t="str">
        <f>IF(C253=0,"たんぱく質(P)",ROUND(C253/SUM($C$21,$G$21,$K$21)*100,0))</f>
        <v>たんぱく質(P)</v>
      </c>
      <c r="B253" s="182"/>
      <c r="C253" s="171">
        <f>SUM(E261:E280,N261:N280,W261:W280)</f>
        <v>0</v>
      </c>
      <c r="D253" s="172"/>
      <c r="E253" s="185" t="str">
        <f>IF(G253=0,"脂質(F)",ROUND(G253/SUM($C$21,$G$21,$K$21)*100,0))</f>
        <v>脂質(F)</v>
      </c>
      <c r="F253" s="186"/>
      <c r="G253" s="171">
        <f>SUM(F261:F280,O261:O280,X261:X280)</f>
        <v>0</v>
      </c>
      <c r="H253" s="172"/>
      <c r="I253" s="189" t="str">
        <f>IF(K253=0,"糖質(C)",ROUND(K253/SUM($C$21,$G$21,$K$21)*100,0))</f>
        <v>糖質(C)</v>
      </c>
      <c r="J253" s="190"/>
      <c r="K253" s="171">
        <f>SUM(G261:G280,P261:P280,Y261:Y280)</f>
        <v>0</v>
      </c>
      <c r="L253" s="172"/>
      <c r="N253" s="163" t="s">
        <v>43</v>
      </c>
      <c r="O253" s="164"/>
      <c r="P253" s="167">
        <f>SUM(H259+Q259+Z259)</f>
        <v>0</v>
      </c>
      <c r="Q253" s="168"/>
    </row>
    <row r="254" spans="1:26" ht="13.5" customHeight="1">
      <c r="A254" s="183"/>
      <c r="B254" s="184"/>
      <c r="C254" s="173"/>
      <c r="D254" s="174"/>
      <c r="E254" s="187"/>
      <c r="F254" s="188"/>
      <c r="G254" s="173"/>
      <c r="H254" s="174"/>
      <c r="I254" s="191"/>
      <c r="J254" s="192"/>
      <c r="K254" s="173"/>
      <c r="L254" s="174"/>
      <c r="N254" s="165"/>
      <c r="O254" s="166"/>
      <c r="P254" s="169"/>
      <c r="Q254" s="170"/>
    </row>
    <row r="255" spans="1:26" ht="13.5" customHeight="1">
      <c r="A255" s="14"/>
      <c r="B255" s="14"/>
      <c r="C255" s="117"/>
      <c r="D255" s="53"/>
      <c r="E255" s="118"/>
      <c r="F255" s="118"/>
      <c r="G255" s="118"/>
      <c r="H255" s="118"/>
      <c r="I255" s="118"/>
      <c r="J255" s="118"/>
      <c r="K255" s="119"/>
      <c r="L255" s="118"/>
      <c r="M255" s="14"/>
      <c r="N255" s="14"/>
      <c r="O255" s="14"/>
      <c r="P255" s="14"/>
      <c r="Q255" s="14"/>
      <c r="R255" s="14"/>
      <c r="S255" s="14"/>
      <c r="T255" s="14"/>
      <c r="U255" s="14"/>
      <c r="V255" s="14"/>
      <c r="W255" s="14"/>
      <c r="X255" s="14"/>
      <c r="Y255" s="14"/>
      <c r="Z255" s="14"/>
    </row>
    <row r="256" spans="1:26" ht="13.5" customHeight="1">
      <c r="A256" s="63" t="s">
        <v>91</v>
      </c>
      <c r="B256" s="14"/>
      <c r="C256" s="115"/>
      <c r="D256" s="115"/>
      <c r="E256" s="115"/>
      <c r="F256" s="115"/>
      <c r="G256" s="14"/>
      <c r="H256" s="14"/>
      <c r="I256" s="14"/>
      <c r="J256" s="14"/>
      <c r="K256" s="14"/>
      <c r="L256" s="14"/>
      <c r="M256" s="14"/>
      <c r="N256" s="14"/>
      <c r="O256" s="14"/>
      <c r="P256" s="14"/>
      <c r="Q256" s="14"/>
      <c r="R256" s="14"/>
      <c r="S256" s="7" t="s">
        <v>34</v>
      </c>
      <c r="T256" s="14"/>
      <c r="U256" s="14"/>
      <c r="V256" s="14"/>
      <c r="W256" s="14"/>
      <c r="X256" s="14"/>
      <c r="Y256" s="14"/>
      <c r="Z256" s="14"/>
    </row>
    <row r="257" spans="1:26" ht="13.5" customHeight="1">
      <c r="N257" s="5"/>
      <c r="O257" s="5"/>
      <c r="S257" s="8" t="s">
        <v>26</v>
      </c>
    </row>
    <row r="258" spans="1:26" ht="13.5" customHeight="1">
      <c r="A258" s="158" t="s">
        <v>20</v>
      </c>
      <c r="E258" s="143" t="s">
        <v>42</v>
      </c>
      <c r="F258" s="144"/>
      <c r="G258" s="144"/>
      <c r="H258" s="145"/>
      <c r="J258" s="158" t="s">
        <v>32</v>
      </c>
      <c r="N258" s="143" t="s">
        <v>42</v>
      </c>
      <c r="O258" s="144"/>
      <c r="P258" s="144"/>
      <c r="Q258" s="145"/>
      <c r="S258" s="158" t="s">
        <v>33</v>
      </c>
      <c r="W258" s="143" t="s">
        <v>42</v>
      </c>
      <c r="X258" s="144"/>
      <c r="Y258" s="144"/>
      <c r="Z258" s="145"/>
    </row>
    <row r="259" spans="1:26" ht="13.5" customHeight="1">
      <c r="A259" s="162"/>
      <c r="E259" s="81" t="str">
        <f>IF(SUM(E261:G280)=0,"",ROUND(SUM(E261:E280),0)&amp;"g "&amp;"("&amp;ROUND(SUM(E261:E280)*100/(SUM(E261:E280)+SUM(F261:F280)+SUM(G261:G280)),0)&amp;"%)")</f>
        <v/>
      </c>
      <c r="F259" s="80" t="str">
        <f>IF(SUM(E261:G280)=0,"",ROUND(SUM(F261:F280),0)&amp;"g "&amp;"("&amp;ROUND(SUM(F261:F280)*100/(SUM(E261:E280)+SUM(F261:F280)+SUM(G261:G280)),0)&amp;"%)")</f>
        <v/>
      </c>
      <c r="G259" s="78" t="str">
        <f>IF(SUM(E261:G280)=0,"",ROUND(SUM(G261:G280),0)&amp;"g "&amp;"("&amp;ROUND(SUM(G261:G280)*100/(SUM(E261:E280)+SUM(F261:F280)+SUM(G261:G280)),0)&amp;"%)")</f>
        <v/>
      </c>
      <c r="H259" s="79">
        <f>SUM(H261:H280)</f>
        <v>0</v>
      </c>
      <c r="J259" s="162"/>
      <c r="N259" s="81" t="str">
        <f>IF(SUM(N261:P280)=0,"",ROUND(SUM(N261:N280),0)&amp;"g "&amp;"("&amp;ROUND(SUM(N261:N280)*100/(SUM(N261:N280)+SUM(O261:O280)+SUM(P261:P280)),0)&amp;"%)")</f>
        <v/>
      </c>
      <c r="O259" s="80" t="str">
        <f>IF(SUM(N261:P280)=0,"",ROUND(SUM(O261:O280),0)&amp;"g "&amp;"("&amp;ROUND(SUM(O261:O280)*100/(SUM(N261:N280)+SUM(O261:O280)+SUM(P261:P280)),0)&amp;"%)")</f>
        <v/>
      </c>
      <c r="P259" s="78" t="str">
        <f>IF(SUM(N261:P280)=0,"",ROUND(SUM(P261:P280),0)&amp;"g "&amp;"("&amp;ROUND(SUM(P261:P280)*100/(SUM(N261:N280)+SUM(O261:O280)+SUM(P261:P280)),0)&amp;"%)")</f>
        <v/>
      </c>
      <c r="Q259" s="79">
        <f>SUM(Q261:Q280)</f>
        <v>0</v>
      </c>
      <c r="S259" s="162"/>
      <c r="W259" s="81" t="str">
        <f>IF(SUM(W261:Y280)=0,"",ROUND(SUM(W261:W280),0)&amp;"g "&amp;"("&amp;ROUND(SUM(W261:W280)*100/(SUM(W261:W280)+SUM(X261:X280)+SUM(Y261:Y280)),0)&amp;"%)")</f>
        <v/>
      </c>
      <c r="X259" s="80" t="str">
        <f>IF(SUM(W261:Y280)=0,"",ROUND(SUM(X261:X280),0)&amp;"g "&amp;"("&amp;ROUND(SUM(X261:X280)*100/(SUM(W261:W280)+SUM(X261:X280)+SUM(Y261:Y280)),0)&amp;"%)")</f>
        <v/>
      </c>
      <c r="Y259" s="78" t="str">
        <f>IF(SUM(W261:Y280)=0,"",ROUND(SUM(Y261:Y280),0)&amp;"g "&amp;"("&amp;ROUND(SUM(Y261:Y280)*100/(SUM(W261:W280)+SUM(X261:X280)+SUM(Y261:Y280)),0)&amp;"%)")</f>
        <v/>
      </c>
      <c r="Z259" s="79">
        <f>SUM(Z261:Z280)</f>
        <v>0</v>
      </c>
    </row>
    <row r="260" spans="1:26" ht="13.5" customHeight="1">
      <c r="A260" s="156" t="s">
        <v>30</v>
      </c>
      <c r="B260" s="157"/>
      <c r="C260" s="2" t="s">
        <v>35</v>
      </c>
      <c r="D260" s="6" t="s">
        <v>24</v>
      </c>
      <c r="E260" s="107" t="s">
        <v>23</v>
      </c>
      <c r="F260" s="28" t="s">
        <v>21</v>
      </c>
      <c r="G260" s="103" t="s">
        <v>22</v>
      </c>
      <c r="H260" s="6" t="s">
        <v>25</v>
      </c>
      <c r="J260" s="156" t="s">
        <v>30</v>
      </c>
      <c r="K260" s="157"/>
      <c r="L260" s="2" t="s">
        <v>35</v>
      </c>
      <c r="M260" s="6" t="s">
        <v>24</v>
      </c>
      <c r="N260" s="107" t="s">
        <v>23</v>
      </c>
      <c r="O260" s="28" t="s">
        <v>21</v>
      </c>
      <c r="P260" s="103" t="s">
        <v>22</v>
      </c>
      <c r="Q260" s="6" t="s">
        <v>44</v>
      </c>
      <c r="S260" s="156" t="s">
        <v>30</v>
      </c>
      <c r="T260" s="157"/>
      <c r="U260" s="2" t="s">
        <v>35</v>
      </c>
      <c r="V260" s="6" t="s">
        <v>24</v>
      </c>
      <c r="W260" s="107" t="s">
        <v>23</v>
      </c>
      <c r="X260" s="28" t="s">
        <v>21</v>
      </c>
      <c r="Y260" s="103" t="s">
        <v>22</v>
      </c>
      <c r="Z260" s="6" t="s">
        <v>44</v>
      </c>
    </row>
    <row r="261" spans="1:26" ht="13.5" customHeight="1">
      <c r="A261" s="154"/>
      <c r="B261" s="155"/>
      <c r="C261" s="49"/>
      <c r="D261" s="23" t="str">
        <f>IF(A261="","",VLOOKUP(A261,食材リスト!$A$6:$H$505,3,FALSE))</f>
        <v/>
      </c>
      <c r="E261" s="17" t="str">
        <f>IF(COUNTA(A261:C261)&lt;&gt;2,"",ROUND(VLOOKUP(A261,食材リスト!$A$6:$H$505,4,FALSE)*C261/VLOOKUP(A261,食材リスト!$A$6:$H$505,2,FALSE),1))</f>
        <v/>
      </c>
      <c r="F261" s="29" t="str">
        <f>IF(COUNTA(A261:C261)&lt;&gt;2,"",ROUND(VLOOKUP(A261,食材リスト!$A$6:$H$505,5,FALSE)*C261/VLOOKUP(A261,食材リスト!$A$6:$H$505,2,FALSE),1))</f>
        <v/>
      </c>
      <c r="G261" s="18" t="str">
        <f>IF(COUNTA(A261:C261)&lt;&gt;2,"",ROUND(VLOOKUP(A261,食材リスト!$A$6:$H$505,6,FALSE)*C261/VLOOKUP(A261,食材リスト!$A$6:$H$505,2,FALSE),1))</f>
        <v/>
      </c>
      <c r="H261" s="24" t="str">
        <f>IF(COUNTA(A261:C261)&lt;&gt;2,"",ROUND(VLOOKUP(A261,食材リスト!$A$6:$H$505,7,FALSE)*C261/VLOOKUP(A261,食材リスト!$A$6:$H$505,2,FALSE),0))</f>
        <v/>
      </c>
      <c r="J261" s="154"/>
      <c r="K261" s="155"/>
      <c r="L261" s="49"/>
      <c r="M261" s="23" t="str">
        <f>IF(J261="","",VLOOKUP(J261,食材リスト!$A$6:$H$505,3,FALSE))</f>
        <v/>
      </c>
      <c r="N261" s="17" t="str">
        <f>IF(COUNTA(J261:L261)&lt;&gt;2,"",ROUND(VLOOKUP(J261,食材リスト!$A$6:$H$505,4,FALSE)*L261/VLOOKUP(J261,食材リスト!$A$6:$H$505,2,FALSE),1))</f>
        <v/>
      </c>
      <c r="O261" s="29" t="str">
        <f>IF(COUNTA(J261:L261)&lt;&gt;2,"",ROUND(VLOOKUP(J261,食材リスト!$A$6:$H$505,5,FALSE)*L261/VLOOKUP(J261,食材リスト!$A$6:$H$505,2,FALSE),1))</f>
        <v/>
      </c>
      <c r="P261" s="18" t="str">
        <f>IF(COUNTA(J261:L261)&lt;&gt;2,"",ROUND(VLOOKUP(J261,食材リスト!$A$6:$H$505,6,FALSE)*L261/VLOOKUP(J261,食材リスト!$A$6:$H$505,2,FALSE),1))</f>
        <v/>
      </c>
      <c r="Q261" s="24" t="str">
        <f>IF(COUNTA(J261:L261)&lt;&gt;2,"",ROUND(VLOOKUP(J261,食材リスト!$A$6:$H$505,7,FALSE)*L261/VLOOKUP(J261,食材リスト!$A$6:$H$505,2,FALSE),0))</f>
        <v/>
      </c>
      <c r="S261" s="160"/>
      <c r="T261" s="161"/>
      <c r="U261" s="49"/>
      <c r="V261" s="23" t="str">
        <f>IF(S261="","",VLOOKUP(S261,食材リスト!$A$6:$H$505,3,FALSE))</f>
        <v/>
      </c>
      <c r="W261" s="17" t="str">
        <f>IF(COUNTA(S261:U261)&lt;&gt;2,"",ROUND(VLOOKUP(S261,食材リスト!$A$6:$H$505,4,FALSE)*U261/VLOOKUP(S261,食材リスト!$A$6:$H$505,2,FALSE),1))</f>
        <v/>
      </c>
      <c r="X261" s="29" t="str">
        <f>IF(COUNTA(S261:U261)&lt;&gt;2,"",ROUND(VLOOKUP(S261,食材リスト!$A$6:$H$505,5,FALSE)*U261/VLOOKUP(S261,食材リスト!$A$6:$H$505,2,FALSE),1))</f>
        <v/>
      </c>
      <c r="Y261" s="18" t="str">
        <f>IF(COUNTA(S261:U261)&lt;&gt;2,"",ROUND(VLOOKUP(S261,食材リスト!$A$6:$H$505,6,FALSE)*U261/VLOOKUP(S261,食材リスト!$A$6:$H$505,2,FALSE),1))</f>
        <v/>
      </c>
      <c r="Z261" s="24" t="str">
        <f>IF(COUNTA(S261:U261)&lt;&gt;2,"",ROUND(VLOOKUP(S261,食材リスト!$A$6:$H$505,7,FALSE)*U261/VLOOKUP(S261,食材リスト!$A$6:$H$505,2,FALSE),0))</f>
        <v/>
      </c>
    </row>
    <row r="262" spans="1:26" ht="13.5" customHeight="1">
      <c r="A262" s="154"/>
      <c r="B262" s="155"/>
      <c r="C262" s="34"/>
      <c r="D262" s="12" t="str">
        <f>IF(A262="","",VLOOKUP(A262,食材リスト!$A$6:$H$505,3,FALSE))</f>
        <v/>
      </c>
      <c r="E262" s="19" t="str">
        <f>IF(COUNTA(A262:C262)&lt;&gt;2,"",ROUND(VLOOKUP(A262,食材リスト!$A$6:$H$505,4,FALSE)*C262/VLOOKUP(A262,食材リスト!$A$6:$H$505,2,FALSE),1))</f>
        <v/>
      </c>
      <c r="F262" s="30" t="str">
        <f>IF(COUNTA(A262:C262)&lt;&gt;2,"",ROUND(VLOOKUP(A262,食材リスト!$A$6:$H$505,5,FALSE)*C262/VLOOKUP(A262,食材リスト!$A$6:$H$505,2,FALSE),1))</f>
        <v/>
      </c>
      <c r="G262" s="20" t="str">
        <f>IF(COUNTA(A262:C262)&lt;&gt;2,"",ROUND(VLOOKUP(A262,食材リスト!$A$6:$H$505,6,FALSE)*C262/VLOOKUP(A262,食材リスト!$A$6:$H$505,2,FALSE),1))</f>
        <v/>
      </c>
      <c r="H262" s="25" t="str">
        <f>IF(COUNTA(A262:C262)&lt;&gt;2,"",ROUND(VLOOKUP(A262,食材リスト!$A$6:$H$505,7,FALSE)*C262/VLOOKUP(A262,食材リスト!$A$6:$H$505,2,FALSE),0))</f>
        <v/>
      </c>
      <c r="J262" s="154"/>
      <c r="K262" s="155"/>
      <c r="L262" s="34"/>
      <c r="M262" s="12" t="str">
        <f>IF(J262="","",VLOOKUP(J262,食材リスト!$A$6:$H$505,3,FALSE))</f>
        <v/>
      </c>
      <c r="N262" s="19" t="str">
        <f>IF(COUNTA(J262:L262)&lt;&gt;2,"",ROUND(VLOOKUP(J262,食材リスト!$A$6:$H$505,4,FALSE)*L262/VLOOKUP(J262,食材リスト!$A$6:$H$505,2,FALSE),1))</f>
        <v/>
      </c>
      <c r="O262" s="30" t="str">
        <f>IF(COUNTA(J262:L262)&lt;&gt;2,"",ROUND(VLOOKUP(J262,食材リスト!$A$6:$H$505,5,FALSE)*L262/VLOOKUP(J262,食材リスト!$A$6:$H$505,2,FALSE),1))</f>
        <v/>
      </c>
      <c r="P262" s="20" t="str">
        <f>IF(COUNTA(J262:L262)&lt;&gt;2,"",ROUND(VLOOKUP(J262,食材リスト!$A$6:$H$505,6,FALSE)*L262/VLOOKUP(J262,食材リスト!$A$6:$H$505,2,FALSE),1))</f>
        <v/>
      </c>
      <c r="Q262" s="25" t="str">
        <f>IF(COUNTA(J262:L262)&lt;&gt;2,"",ROUND(VLOOKUP(J262,食材リスト!$A$6:$H$505,7,FALSE)*L262/VLOOKUP(J262,食材リスト!$A$6:$H$505,2,FALSE),0))</f>
        <v/>
      </c>
      <c r="S262" s="154"/>
      <c r="T262" s="155"/>
      <c r="U262" s="34"/>
      <c r="V262" s="12" t="str">
        <f>IF(S262="","",VLOOKUP(S262,食材リスト!$A$6:$H$505,3,FALSE))</f>
        <v/>
      </c>
      <c r="W262" s="19" t="str">
        <f>IF(COUNTA(S262:U262)&lt;&gt;2,"",ROUND(VLOOKUP(S262,食材リスト!$A$6:$H$505,4,FALSE)*U262/VLOOKUP(S262,食材リスト!$A$6:$H$505,2,FALSE),1))</f>
        <v/>
      </c>
      <c r="X262" s="30" t="str">
        <f>IF(COUNTA(S262:U262)&lt;&gt;2,"",ROUND(VLOOKUP(S262,食材リスト!$A$6:$H$505,5,FALSE)*U262/VLOOKUP(S262,食材リスト!$A$6:$H$505,2,FALSE),1))</f>
        <v/>
      </c>
      <c r="Y262" s="20" t="str">
        <f>IF(COUNTA(S262:U262)&lt;&gt;2,"",ROUND(VLOOKUP(S262,食材リスト!$A$6:$H$505,6,FALSE)*U262/VLOOKUP(S262,食材リスト!$A$6:$H$505,2,FALSE),1))</f>
        <v/>
      </c>
      <c r="Z262" s="25" t="str">
        <f>IF(COUNTA(S262:U262)&lt;&gt;2,"",ROUND(VLOOKUP(S262,食材リスト!$A$6:$H$505,7,FALSE)*U262/VLOOKUP(S262,食材リスト!$A$6:$H$505,2,FALSE),0))</f>
        <v/>
      </c>
    </row>
    <row r="263" spans="1:26" ht="13.5" customHeight="1">
      <c r="A263" s="154"/>
      <c r="B263" s="155"/>
      <c r="C263" s="34"/>
      <c r="D263" s="12" t="str">
        <f>IF(A263="","",VLOOKUP(A263,食材リスト!$A$6:$H$505,3,FALSE))</f>
        <v/>
      </c>
      <c r="E263" s="19" t="str">
        <f>IF(COUNTA(A263:C263)&lt;&gt;2,"",ROUND(VLOOKUP(A263,食材リスト!$A$6:$H$505,4,FALSE)*C263/VLOOKUP(A263,食材リスト!$A$6:$H$505,2,FALSE),1))</f>
        <v/>
      </c>
      <c r="F263" s="30" t="str">
        <f>IF(COUNTA(A263:C263)&lt;&gt;2,"",ROUND(VLOOKUP(A263,食材リスト!$A$6:$H$505,5,FALSE)*C263/VLOOKUP(A263,食材リスト!$A$6:$H$505,2,FALSE),1))</f>
        <v/>
      </c>
      <c r="G263" s="20" t="str">
        <f>IF(COUNTA(A263:C263)&lt;&gt;2,"",ROUND(VLOOKUP(A263,食材リスト!$A$6:$H$505,6,FALSE)*C263/VLOOKUP(A263,食材リスト!$A$6:$H$505,2,FALSE),1))</f>
        <v/>
      </c>
      <c r="H263" s="25" t="str">
        <f>IF(COUNTA(A263:C263)&lt;&gt;2,"",ROUND(VLOOKUP(A263,食材リスト!$A$6:$H$505,7,FALSE)*C263/VLOOKUP(A263,食材リスト!$A$6:$H$505,2,FALSE),0))</f>
        <v/>
      </c>
      <c r="J263" s="154"/>
      <c r="K263" s="155"/>
      <c r="L263" s="34"/>
      <c r="M263" s="12" t="str">
        <f>IF(J263="","",VLOOKUP(J263,食材リスト!$A$6:$H$505,3,FALSE))</f>
        <v/>
      </c>
      <c r="N263" s="19" t="str">
        <f>IF(COUNTA(J263:L263)&lt;&gt;2,"",ROUND(VLOOKUP(J263,食材リスト!$A$6:$H$505,4,FALSE)*L263/VLOOKUP(J263,食材リスト!$A$6:$H$505,2,FALSE),1))</f>
        <v/>
      </c>
      <c r="O263" s="30" t="str">
        <f>IF(COUNTA(J263:L263)&lt;&gt;2,"",ROUND(VLOOKUP(J263,食材リスト!$A$6:$H$505,5,FALSE)*L263/VLOOKUP(J263,食材リスト!$A$6:$H$505,2,FALSE),1))</f>
        <v/>
      </c>
      <c r="P263" s="20" t="str">
        <f>IF(COUNTA(J263:L263)&lt;&gt;2,"",ROUND(VLOOKUP(J263,食材リスト!$A$6:$H$505,6,FALSE)*L263/VLOOKUP(J263,食材リスト!$A$6:$H$505,2,FALSE),1))</f>
        <v/>
      </c>
      <c r="Q263" s="25" t="str">
        <f>IF(COUNTA(J263:L263)&lt;&gt;2,"",ROUND(VLOOKUP(J263,食材リスト!$A$6:$H$505,7,FALSE)*L263/VLOOKUP(J263,食材リスト!$A$6:$H$505,2,FALSE),0))</f>
        <v/>
      </c>
      <c r="S263" s="154"/>
      <c r="T263" s="155"/>
      <c r="U263" s="34"/>
      <c r="V263" s="12" t="str">
        <f>IF(S263="","",VLOOKUP(S263,食材リスト!$A$6:$H$505,3,FALSE))</f>
        <v/>
      </c>
      <c r="W263" s="19" t="str">
        <f>IF(COUNTA(S263:U263)&lt;&gt;2,"",ROUND(VLOOKUP(S263,食材リスト!$A$6:$H$505,4,FALSE)*U263/VLOOKUP(S263,食材リスト!$A$6:$H$505,2,FALSE),1))</f>
        <v/>
      </c>
      <c r="X263" s="30" t="str">
        <f>IF(COUNTA(S263:U263)&lt;&gt;2,"",ROUND(VLOOKUP(S263,食材リスト!$A$6:$H$505,5,FALSE)*U263/VLOOKUP(S263,食材リスト!$A$6:$H$505,2,FALSE),1))</f>
        <v/>
      </c>
      <c r="Y263" s="20" t="str">
        <f>IF(COUNTA(S263:U263)&lt;&gt;2,"",ROUND(VLOOKUP(S263,食材リスト!$A$6:$H$505,6,FALSE)*U263/VLOOKUP(S263,食材リスト!$A$6:$H$505,2,FALSE),1))</f>
        <v/>
      </c>
      <c r="Z263" s="25" t="str">
        <f>IF(COUNTA(S263:U263)&lt;&gt;2,"",ROUND(VLOOKUP(S263,食材リスト!$A$6:$H$505,7,FALSE)*U263/VLOOKUP(S263,食材リスト!$A$6:$H$505,2,FALSE),0))</f>
        <v/>
      </c>
    </row>
    <row r="264" spans="1:26" ht="13.5" customHeight="1">
      <c r="A264" s="154"/>
      <c r="B264" s="155"/>
      <c r="C264" s="34"/>
      <c r="D264" s="12" t="str">
        <f>IF(A264="","",VLOOKUP(A264,食材リスト!$A$6:$H$505,3,FALSE))</f>
        <v/>
      </c>
      <c r="E264" s="19" t="str">
        <f>IF(COUNTA(A264:C264)&lt;&gt;2,"",ROUND(VLOOKUP(A264,食材リスト!$A$6:$H$505,4,FALSE)*C264/VLOOKUP(A264,食材リスト!$A$6:$H$505,2,FALSE),1))</f>
        <v/>
      </c>
      <c r="F264" s="30" t="str">
        <f>IF(COUNTA(A264:C264)&lt;&gt;2,"",ROUND(VLOOKUP(A264,食材リスト!$A$6:$H$505,5,FALSE)*C264/VLOOKUP(A264,食材リスト!$A$6:$H$505,2,FALSE),1))</f>
        <v/>
      </c>
      <c r="G264" s="20" t="str">
        <f>IF(COUNTA(A264:C264)&lt;&gt;2,"",ROUND(VLOOKUP(A264,食材リスト!$A$6:$H$505,6,FALSE)*C264/VLOOKUP(A264,食材リスト!$A$6:$H$505,2,FALSE),1))</f>
        <v/>
      </c>
      <c r="H264" s="25" t="str">
        <f>IF(COUNTA(A264:C264)&lt;&gt;2,"",ROUND(VLOOKUP(A264,食材リスト!$A$6:$H$505,7,FALSE)*C264/VLOOKUP(A264,食材リスト!$A$6:$H$505,2,FALSE),0))</f>
        <v/>
      </c>
      <c r="J264" s="154"/>
      <c r="K264" s="155"/>
      <c r="L264" s="34"/>
      <c r="M264" s="12" t="str">
        <f>IF(J264="","",VLOOKUP(J264,食材リスト!$A$6:$H$505,3,FALSE))</f>
        <v/>
      </c>
      <c r="N264" s="19" t="str">
        <f>IF(COUNTA(J264:L264)&lt;&gt;2,"",ROUND(VLOOKUP(J264,食材リスト!$A$6:$H$505,4,FALSE)*L264/VLOOKUP(J264,食材リスト!$A$6:$H$505,2,FALSE),1))</f>
        <v/>
      </c>
      <c r="O264" s="30" t="str">
        <f>IF(COUNTA(J264:L264)&lt;&gt;2,"",ROUND(VLOOKUP(J264,食材リスト!$A$6:$H$505,5,FALSE)*L264/VLOOKUP(J264,食材リスト!$A$6:$H$505,2,FALSE),1))</f>
        <v/>
      </c>
      <c r="P264" s="20" t="str">
        <f>IF(COUNTA(J264:L264)&lt;&gt;2,"",ROUND(VLOOKUP(J264,食材リスト!$A$6:$H$505,6,FALSE)*L264/VLOOKUP(J264,食材リスト!$A$6:$H$505,2,FALSE),1))</f>
        <v/>
      </c>
      <c r="Q264" s="25" t="str">
        <f>IF(COUNTA(J264:L264)&lt;&gt;2,"",ROUND(VLOOKUP(J264,食材リスト!$A$6:$H$505,7,FALSE)*L264/VLOOKUP(J264,食材リスト!$A$6:$H$505,2,FALSE),0))</f>
        <v/>
      </c>
      <c r="S264" s="154"/>
      <c r="T264" s="155"/>
      <c r="U264" s="34"/>
      <c r="V264" s="12" t="str">
        <f>IF(S264="","",VLOOKUP(S264,食材リスト!$A$6:$H$505,3,FALSE))</f>
        <v/>
      </c>
      <c r="W264" s="19" t="str">
        <f>IF(COUNTA(S264:U264)&lt;&gt;2,"",ROUND(VLOOKUP(S264,食材リスト!$A$6:$H$505,4,FALSE)*U264/VLOOKUP(S264,食材リスト!$A$6:$H$505,2,FALSE),1))</f>
        <v/>
      </c>
      <c r="X264" s="30" t="str">
        <f>IF(COUNTA(S264:U264)&lt;&gt;2,"",ROUND(VLOOKUP(S264,食材リスト!$A$6:$H$505,5,FALSE)*U264/VLOOKUP(S264,食材リスト!$A$6:$H$505,2,FALSE),1))</f>
        <v/>
      </c>
      <c r="Y264" s="20" t="str">
        <f>IF(COUNTA(S264:U264)&lt;&gt;2,"",ROUND(VLOOKUP(S264,食材リスト!$A$6:$H$505,6,FALSE)*U264/VLOOKUP(S264,食材リスト!$A$6:$H$505,2,FALSE),1))</f>
        <v/>
      </c>
      <c r="Z264" s="25" t="str">
        <f>IF(COUNTA(S264:U264)&lt;&gt;2,"",ROUND(VLOOKUP(S264,食材リスト!$A$6:$H$505,7,FALSE)*U264/VLOOKUP(S264,食材リスト!$A$6:$H$505,2,FALSE),0))</f>
        <v/>
      </c>
    </row>
    <row r="265" spans="1:26" ht="13.5" customHeight="1">
      <c r="A265" s="154"/>
      <c r="B265" s="155"/>
      <c r="C265" s="34"/>
      <c r="D265" s="12" t="str">
        <f>IF(A265="","",VLOOKUP(A265,食材リスト!$A$6:$H$505,3,FALSE))</f>
        <v/>
      </c>
      <c r="E265" s="19" t="str">
        <f>IF(COUNTA(A265:C265)&lt;&gt;2,"",ROUND(VLOOKUP(A265,食材リスト!$A$6:$H$505,4,FALSE)*C265/VLOOKUP(A265,食材リスト!$A$6:$H$505,2,FALSE),1))</f>
        <v/>
      </c>
      <c r="F265" s="30" t="str">
        <f>IF(COUNTA(A265:C265)&lt;&gt;2,"",ROUND(VLOOKUP(A265,食材リスト!$A$6:$H$505,5,FALSE)*C265/VLOOKUP(A265,食材リスト!$A$6:$H$505,2,FALSE),1))</f>
        <v/>
      </c>
      <c r="G265" s="20" t="str">
        <f>IF(COUNTA(A265:C265)&lt;&gt;2,"",ROUND(VLOOKUP(A265,食材リスト!$A$6:$H$505,6,FALSE)*C265/VLOOKUP(A265,食材リスト!$A$6:$H$505,2,FALSE),1))</f>
        <v/>
      </c>
      <c r="H265" s="25" t="str">
        <f>IF(COUNTA(A265:C265)&lt;&gt;2,"",ROUND(VLOOKUP(A265,食材リスト!$A$6:$H$505,7,FALSE)*C265/VLOOKUP(A265,食材リスト!$A$6:$H$505,2,FALSE),0))</f>
        <v/>
      </c>
      <c r="J265" s="154"/>
      <c r="K265" s="155"/>
      <c r="L265" s="34"/>
      <c r="M265" s="12" t="str">
        <f>IF(J265="","",VLOOKUP(J265,食材リスト!$A$6:$H$505,3,FALSE))</f>
        <v/>
      </c>
      <c r="N265" s="19" t="str">
        <f>IF(COUNTA(J265:L265)&lt;&gt;2,"",ROUND(VLOOKUP(J265,食材リスト!$A$6:$H$505,4,FALSE)*L265/VLOOKUP(J265,食材リスト!$A$6:$H$505,2,FALSE),1))</f>
        <v/>
      </c>
      <c r="O265" s="30" t="str">
        <f>IF(COUNTA(J265:L265)&lt;&gt;2,"",ROUND(VLOOKUP(J265,食材リスト!$A$6:$H$505,5,FALSE)*L265/VLOOKUP(J265,食材リスト!$A$6:$H$505,2,FALSE),1))</f>
        <v/>
      </c>
      <c r="P265" s="20" t="str">
        <f>IF(COUNTA(J265:L265)&lt;&gt;2,"",ROUND(VLOOKUP(J265,食材リスト!$A$6:$H$505,6,FALSE)*L265/VLOOKUP(J265,食材リスト!$A$6:$H$505,2,FALSE),1))</f>
        <v/>
      </c>
      <c r="Q265" s="25" t="str">
        <f>IF(COUNTA(J265:L265)&lt;&gt;2,"",ROUND(VLOOKUP(J265,食材リスト!$A$6:$H$505,7,FALSE)*L265/VLOOKUP(J265,食材リスト!$A$6:$H$505,2,FALSE),0))</f>
        <v/>
      </c>
      <c r="S265" s="154"/>
      <c r="T265" s="155"/>
      <c r="U265" s="34"/>
      <c r="V265" s="12" t="str">
        <f>IF(S265="","",VLOOKUP(S265,食材リスト!$A$6:$H$505,3,FALSE))</f>
        <v/>
      </c>
      <c r="W265" s="19" t="str">
        <f>IF(COUNTA(S265:U265)&lt;&gt;2,"",ROUND(VLOOKUP(S265,食材リスト!$A$6:$H$505,4,FALSE)*U265/VLOOKUP(S265,食材リスト!$A$6:$H$505,2,FALSE),1))</f>
        <v/>
      </c>
      <c r="X265" s="30" t="str">
        <f>IF(COUNTA(S265:U265)&lt;&gt;2,"",ROUND(VLOOKUP(S265,食材リスト!$A$6:$H$505,5,FALSE)*U265/VLOOKUP(S265,食材リスト!$A$6:$H$505,2,FALSE),1))</f>
        <v/>
      </c>
      <c r="Y265" s="20" t="str">
        <f>IF(COUNTA(S265:U265)&lt;&gt;2,"",ROUND(VLOOKUP(S265,食材リスト!$A$6:$H$505,6,FALSE)*U265/VLOOKUP(S265,食材リスト!$A$6:$H$505,2,FALSE),1))</f>
        <v/>
      </c>
      <c r="Z265" s="25" t="str">
        <f>IF(COUNTA(S265:U265)&lt;&gt;2,"",ROUND(VLOOKUP(S265,食材リスト!$A$6:$H$505,7,FALSE)*U265/VLOOKUP(S265,食材リスト!$A$6:$H$505,2,FALSE),0))</f>
        <v/>
      </c>
    </row>
    <row r="266" spans="1:26" ht="13.5" customHeight="1">
      <c r="A266" s="154"/>
      <c r="B266" s="155"/>
      <c r="C266" s="34"/>
      <c r="D266" s="12" t="str">
        <f>IF(A266="","",VLOOKUP(A266,食材リスト!$A$6:$H$505,3,FALSE))</f>
        <v/>
      </c>
      <c r="E266" s="19" t="str">
        <f>IF(COUNTA(A266:C266)&lt;&gt;2,"",ROUND(VLOOKUP(A266,食材リスト!$A$6:$H$505,4,FALSE)*C266/VLOOKUP(A266,食材リスト!$A$6:$H$505,2,FALSE),1))</f>
        <v/>
      </c>
      <c r="F266" s="30" t="str">
        <f>IF(COUNTA(A266:C266)&lt;&gt;2,"",ROUND(VLOOKUP(A266,食材リスト!$A$6:$H$505,5,FALSE)*C266/VLOOKUP(A266,食材リスト!$A$6:$H$505,2,FALSE),1))</f>
        <v/>
      </c>
      <c r="G266" s="20" t="str">
        <f>IF(COUNTA(A266:C266)&lt;&gt;2,"",ROUND(VLOOKUP(A266,食材リスト!$A$6:$H$505,6,FALSE)*C266/VLOOKUP(A266,食材リスト!$A$6:$H$505,2,FALSE),1))</f>
        <v/>
      </c>
      <c r="H266" s="25" t="str">
        <f>IF(COUNTA(A266:C266)&lt;&gt;2,"",ROUND(VLOOKUP(A266,食材リスト!$A$6:$H$505,7,FALSE)*C266/VLOOKUP(A266,食材リスト!$A$6:$H$505,2,FALSE),0))</f>
        <v/>
      </c>
      <c r="J266" s="154"/>
      <c r="K266" s="155"/>
      <c r="L266" s="34"/>
      <c r="M266" s="12" t="str">
        <f>IF(J266="","",VLOOKUP(J266,食材リスト!$A$6:$H$505,3,FALSE))</f>
        <v/>
      </c>
      <c r="N266" s="19" t="str">
        <f>IF(COUNTA(J266:L266)&lt;&gt;2,"",ROUND(VLOOKUP(J266,食材リスト!$A$6:$H$505,4,FALSE)*L266/VLOOKUP(J266,食材リスト!$A$6:$H$505,2,FALSE),1))</f>
        <v/>
      </c>
      <c r="O266" s="30" t="str">
        <f>IF(COUNTA(J266:L266)&lt;&gt;2,"",ROUND(VLOOKUP(J266,食材リスト!$A$6:$H$505,5,FALSE)*L266/VLOOKUP(J266,食材リスト!$A$6:$H$505,2,FALSE),1))</f>
        <v/>
      </c>
      <c r="P266" s="20" t="str">
        <f>IF(COUNTA(J266:L266)&lt;&gt;2,"",ROUND(VLOOKUP(J266,食材リスト!$A$6:$H$505,6,FALSE)*L266/VLOOKUP(J266,食材リスト!$A$6:$H$505,2,FALSE),1))</f>
        <v/>
      </c>
      <c r="Q266" s="25" t="str">
        <f>IF(COUNTA(J266:L266)&lt;&gt;2,"",ROUND(VLOOKUP(J266,食材リスト!$A$6:$H$505,7,FALSE)*L266/VLOOKUP(J266,食材リスト!$A$6:$H$505,2,FALSE),0))</f>
        <v/>
      </c>
      <c r="S266" s="154"/>
      <c r="T266" s="155"/>
      <c r="U266" s="34"/>
      <c r="V266" s="12" t="str">
        <f>IF(S266="","",VLOOKUP(S266,食材リスト!$A$6:$H$505,3,FALSE))</f>
        <v/>
      </c>
      <c r="W266" s="19" t="str">
        <f>IF(COUNTA(S266:U266)&lt;&gt;2,"",ROUND(VLOOKUP(S266,食材リスト!$A$6:$H$505,4,FALSE)*U266/VLOOKUP(S266,食材リスト!$A$6:$H$505,2,FALSE),1))</f>
        <v/>
      </c>
      <c r="X266" s="30" t="str">
        <f>IF(COUNTA(S266:U266)&lt;&gt;2,"",ROUND(VLOOKUP(S266,食材リスト!$A$6:$H$505,5,FALSE)*U266/VLOOKUP(S266,食材リスト!$A$6:$H$505,2,FALSE),1))</f>
        <v/>
      </c>
      <c r="Y266" s="20" t="str">
        <f>IF(COUNTA(S266:U266)&lt;&gt;2,"",ROUND(VLOOKUP(S266,食材リスト!$A$6:$H$505,6,FALSE)*U266/VLOOKUP(S266,食材リスト!$A$6:$H$505,2,FALSE),1))</f>
        <v/>
      </c>
      <c r="Z266" s="25" t="str">
        <f>IF(COUNTA(S266:U266)&lt;&gt;2,"",ROUND(VLOOKUP(S266,食材リスト!$A$6:$H$505,7,FALSE)*U266/VLOOKUP(S266,食材リスト!$A$6:$H$505,2,FALSE),0))</f>
        <v/>
      </c>
    </row>
    <row r="267" spans="1:26" ht="13.5" customHeight="1">
      <c r="A267" s="154"/>
      <c r="B267" s="155"/>
      <c r="C267" s="34"/>
      <c r="D267" s="12" t="str">
        <f>IF(A267="","",VLOOKUP(A267,食材リスト!$A$6:$H$505,3,FALSE))</f>
        <v/>
      </c>
      <c r="E267" s="19" t="str">
        <f>IF(COUNTA(A267:C267)&lt;&gt;2,"",ROUND(VLOOKUP(A267,食材リスト!$A$6:$H$505,4,FALSE)*C267/VLOOKUP(A267,食材リスト!$A$6:$H$505,2,FALSE),1))</f>
        <v/>
      </c>
      <c r="F267" s="30" t="str">
        <f>IF(COUNTA(A267:C267)&lt;&gt;2,"",ROUND(VLOOKUP(A267,食材リスト!$A$6:$H$505,5,FALSE)*C267/VLOOKUP(A267,食材リスト!$A$6:$H$505,2,FALSE),1))</f>
        <v/>
      </c>
      <c r="G267" s="20" t="str">
        <f>IF(COUNTA(A267:C267)&lt;&gt;2,"",ROUND(VLOOKUP(A267,食材リスト!$A$6:$H$505,6,FALSE)*C267/VLOOKUP(A267,食材リスト!$A$6:$H$505,2,FALSE),1))</f>
        <v/>
      </c>
      <c r="H267" s="25" t="str">
        <f>IF(COUNTA(A267:C267)&lt;&gt;2,"",ROUND(VLOOKUP(A267,食材リスト!$A$6:$H$505,7,FALSE)*C267/VLOOKUP(A267,食材リスト!$A$6:$H$505,2,FALSE),0))</f>
        <v/>
      </c>
      <c r="J267" s="154"/>
      <c r="K267" s="155"/>
      <c r="L267" s="34"/>
      <c r="M267" s="12" t="str">
        <f>IF(J267="","",VLOOKUP(J267,食材リスト!$A$6:$H$505,3,FALSE))</f>
        <v/>
      </c>
      <c r="N267" s="19" t="str">
        <f>IF(COUNTA(J267:L267)&lt;&gt;2,"",ROUND(VLOOKUP(J267,食材リスト!$A$6:$H$505,4,FALSE)*L267/VLOOKUP(J267,食材リスト!$A$6:$H$505,2,FALSE),1))</f>
        <v/>
      </c>
      <c r="O267" s="30" t="str">
        <f>IF(COUNTA(J267:L267)&lt;&gt;2,"",ROUND(VLOOKUP(J267,食材リスト!$A$6:$H$505,5,FALSE)*L267/VLOOKUP(J267,食材リスト!$A$6:$H$505,2,FALSE),1))</f>
        <v/>
      </c>
      <c r="P267" s="20" t="str">
        <f>IF(COUNTA(J267:L267)&lt;&gt;2,"",ROUND(VLOOKUP(J267,食材リスト!$A$6:$H$505,6,FALSE)*L267/VLOOKUP(J267,食材リスト!$A$6:$H$505,2,FALSE),1))</f>
        <v/>
      </c>
      <c r="Q267" s="25" t="str">
        <f>IF(COUNTA(J267:L267)&lt;&gt;2,"",ROUND(VLOOKUP(J267,食材リスト!$A$6:$H$505,7,FALSE)*L267/VLOOKUP(J267,食材リスト!$A$6:$H$505,2,FALSE),0))</f>
        <v/>
      </c>
      <c r="S267" s="154"/>
      <c r="T267" s="155"/>
      <c r="U267" s="34"/>
      <c r="V267" s="12" t="str">
        <f>IF(S267="","",VLOOKUP(S267,食材リスト!$A$6:$H$505,3,FALSE))</f>
        <v/>
      </c>
      <c r="W267" s="19" t="str">
        <f>IF(COUNTA(S267:U267)&lt;&gt;2,"",ROUND(VLOOKUP(S267,食材リスト!$A$6:$H$505,4,FALSE)*U267/VLOOKUP(S267,食材リスト!$A$6:$H$505,2,FALSE),1))</f>
        <v/>
      </c>
      <c r="X267" s="30" t="str">
        <f>IF(COUNTA(S267:U267)&lt;&gt;2,"",ROUND(VLOOKUP(S267,食材リスト!$A$6:$H$505,5,FALSE)*U267/VLOOKUP(S267,食材リスト!$A$6:$H$505,2,FALSE),1))</f>
        <v/>
      </c>
      <c r="Y267" s="20" t="str">
        <f>IF(COUNTA(S267:U267)&lt;&gt;2,"",ROUND(VLOOKUP(S267,食材リスト!$A$6:$H$505,6,FALSE)*U267/VLOOKUP(S267,食材リスト!$A$6:$H$505,2,FALSE),1))</f>
        <v/>
      </c>
      <c r="Z267" s="25" t="str">
        <f>IF(COUNTA(S267:U267)&lt;&gt;2,"",ROUND(VLOOKUP(S267,食材リスト!$A$6:$H$505,7,FALSE)*U267/VLOOKUP(S267,食材リスト!$A$6:$H$505,2,FALSE),0))</f>
        <v/>
      </c>
    </row>
    <row r="268" spans="1:26" ht="13.5" customHeight="1">
      <c r="A268" s="154"/>
      <c r="B268" s="155"/>
      <c r="C268" s="34"/>
      <c r="D268" s="12" t="str">
        <f>IF(A268="","",VLOOKUP(A268,食材リスト!$A$6:$H$505,3,FALSE))</f>
        <v/>
      </c>
      <c r="E268" s="19" t="str">
        <f>IF(COUNTA(A268:C268)&lt;&gt;2,"",ROUND(VLOOKUP(A268,食材リスト!$A$6:$H$505,4,FALSE)*C268/VLOOKUP(A268,食材リスト!$A$6:$H$505,2,FALSE),1))</f>
        <v/>
      </c>
      <c r="F268" s="30" t="str">
        <f>IF(COUNTA(A268:C268)&lt;&gt;2,"",ROUND(VLOOKUP(A268,食材リスト!$A$6:$H$505,5,FALSE)*C268/VLOOKUP(A268,食材リスト!$A$6:$H$505,2,FALSE),1))</f>
        <v/>
      </c>
      <c r="G268" s="20" t="str">
        <f>IF(COUNTA(A268:C268)&lt;&gt;2,"",ROUND(VLOOKUP(A268,食材リスト!$A$6:$H$505,6,FALSE)*C268/VLOOKUP(A268,食材リスト!$A$6:$H$505,2,FALSE),1))</f>
        <v/>
      </c>
      <c r="H268" s="25" t="str">
        <f>IF(COUNTA(A268:C268)&lt;&gt;2,"",ROUND(VLOOKUP(A268,食材リスト!$A$6:$H$505,7,FALSE)*C268/VLOOKUP(A268,食材リスト!$A$6:$H$505,2,FALSE),0))</f>
        <v/>
      </c>
      <c r="J268" s="154"/>
      <c r="K268" s="155"/>
      <c r="L268" s="34"/>
      <c r="M268" s="12" t="str">
        <f>IF(J268="","",VLOOKUP(J268,食材リスト!$A$6:$H$505,3,FALSE))</f>
        <v/>
      </c>
      <c r="N268" s="19" t="str">
        <f>IF(COUNTA(J268:L268)&lt;&gt;2,"",ROUND(VLOOKUP(J268,食材リスト!$A$6:$H$505,4,FALSE)*L268/VLOOKUP(J268,食材リスト!$A$6:$H$505,2,FALSE),1))</f>
        <v/>
      </c>
      <c r="O268" s="30" t="str">
        <f>IF(COUNTA(J268:L268)&lt;&gt;2,"",ROUND(VLOOKUP(J268,食材リスト!$A$6:$H$505,5,FALSE)*L268/VLOOKUP(J268,食材リスト!$A$6:$H$505,2,FALSE),1))</f>
        <v/>
      </c>
      <c r="P268" s="20" t="str">
        <f>IF(COUNTA(J268:L268)&lt;&gt;2,"",ROUND(VLOOKUP(J268,食材リスト!$A$6:$H$505,6,FALSE)*L268/VLOOKUP(J268,食材リスト!$A$6:$H$505,2,FALSE),1))</f>
        <v/>
      </c>
      <c r="Q268" s="25" t="str">
        <f>IF(COUNTA(J268:L268)&lt;&gt;2,"",ROUND(VLOOKUP(J268,食材リスト!$A$6:$H$505,7,FALSE)*L268/VLOOKUP(J268,食材リスト!$A$6:$H$505,2,FALSE),0))</f>
        <v/>
      </c>
      <c r="S268" s="154"/>
      <c r="T268" s="155"/>
      <c r="U268" s="34"/>
      <c r="V268" s="12" t="str">
        <f>IF(S268="","",VLOOKUP(S268,食材リスト!$A$6:$H$505,3,FALSE))</f>
        <v/>
      </c>
      <c r="W268" s="19" t="str">
        <f>IF(COUNTA(S268:U268)&lt;&gt;2,"",ROUND(VLOOKUP(S268,食材リスト!$A$6:$H$505,4,FALSE)*U268/VLOOKUP(S268,食材リスト!$A$6:$H$505,2,FALSE),1))</f>
        <v/>
      </c>
      <c r="X268" s="30" t="str">
        <f>IF(COUNTA(S268:U268)&lt;&gt;2,"",ROUND(VLOOKUP(S268,食材リスト!$A$6:$H$505,5,FALSE)*U268/VLOOKUP(S268,食材リスト!$A$6:$H$505,2,FALSE),1))</f>
        <v/>
      </c>
      <c r="Y268" s="20" t="str">
        <f>IF(COUNTA(S268:U268)&lt;&gt;2,"",ROUND(VLOOKUP(S268,食材リスト!$A$6:$H$505,6,FALSE)*U268/VLOOKUP(S268,食材リスト!$A$6:$H$505,2,FALSE),1))</f>
        <v/>
      </c>
      <c r="Z268" s="25" t="str">
        <f>IF(COUNTA(S268:U268)&lt;&gt;2,"",ROUND(VLOOKUP(S268,食材リスト!$A$6:$H$505,7,FALSE)*U268/VLOOKUP(S268,食材リスト!$A$6:$H$505,2,FALSE),0))</f>
        <v/>
      </c>
    </row>
    <row r="269" spans="1:26" ht="13.5" customHeight="1">
      <c r="A269" s="154"/>
      <c r="B269" s="155"/>
      <c r="C269" s="34"/>
      <c r="D269" s="12" t="str">
        <f>IF(A269="","",VLOOKUP(A269,食材リスト!$A$6:$H$505,3,FALSE))</f>
        <v/>
      </c>
      <c r="E269" s="19" t="str">
        <f>IF(COUNTA(A269:C269)&lt;&gt;2,"",ROUND(VLOOKUP(A269,食材リスト!$A$6:$H$505,4,FALSE)*C269/VLOOKUP(A269,食材リスト!$A$6:$H$505,2,FALSE),1))</f>
        <v/>
      </c>
      <c r="F269" s="30" t="str">
        <f>IF(COUNTA(A269:C269)&lt;&gt;2,"",ROUND(VLOOKUP(A269,食材リスト!$A$6:$H$505,5,FALSE)*C269/VLOOKUP(A269,食材リスト!$A$6:$H$505,2,FALSE),1))</f>
        <v/>
      </c>
      <c r="G269" s="20" t="str">
        <f>IF(COUNTA(A269:C269)&lt;&gt;2,"",ROUND(VLOOKUP(A269,食材リスト!$A$6:$H$505,6,FALSE)*C269/VLOOKUP(A269,食材リスト!$A$6:$H$505,2,FALSE),1))</f>
        <v/>
      </c>
      <c r="H269" s="25" t="str">
        <f>IF(COUNTA(A269:C269)&lt;&gt;2,"",ROUND(VLOOKUP(A269,食材リスト!$A$6:$H$505,7,FALSE)*C269/VLOOKUP(A269,食材リスト!$A$6:$H$505,2,FALSE),0))</f>
        <v/>
      </c>
      <c r="J269" s="154"/>
      <c r="K269" s="155"/>
      <c r="L269" s="34"/>
      <c r="M269" s="12" t="str">
        <f>IF(J269="","",VLOOKUP(J269,食材リスト!$A$6:$H$505,3,FALSE))</f>
        <v/>
      </c>
      <c r="N269" s="19" t="str">
        <f>IF(COUNTA(J269:L269)&lt;&gt;2,"",ROUND(VLOOKUP(J269,食材リスト!$A$6:$H$505,4,FALSE)*L269/VLOOKUP(J269,食材リスト!$A$6:$H$505,2,FALSE),1))</f>
        <v/>
      </c>
      <c r="O269" s="30" t="str">
        <f>IF(COUNTA(J269:L269)&lt;&gt;2,"",ROUND(VLOOKUP(J269,食材リスト!$A$6:$H$505,5,FALSE)*L269/VLOOKUP(J269,食材リスト!$A$6:$H$505,2,FALSE),1))</f>
        <v/>
      </c>
      <c r="P269" s="20" t="str">
        <f>IF(COUNTA(J269:L269)&lt;&gt;2,"",ROUND(VLOOKUP(J269,食材リスト!$A$6:$H$505,6,FALSE)*L269/VLOOKUP(J269,食材リスト!$A$6:$H$505,2,FALSE),1))</f>
        <v/>
      </c>
      <c r="Q269" s="25" t="str">
        <f>IF(COUNTA(J269:L269)&lt;&gt;2,"",ROUND(VLOOKUP(J269,食材リスト!$A$6:$H$505,7,FALSE)*L269/VLOOKUP(J269,食材リスト!$A$6:$H$505,2,FALSE),0))</f>
        <v/>
      </c>
      <c r="S269" s="154"/>
      <c r="T269" s="155"/>
      <c r="U269" s="34"/>
      <c r="V269" s="12" t="str">
        <f>IF(S269="","",VLOOKUP(S269,食材リスト!$A$6:$H$505,3,FALSE))</f>
        <v/>
      </c>
      <c r="W269" s="19" t="str">
        <f>IF(COUNTA(S269:U269)&lt;&gt;2,"",ROUND(VLOOKUP(S269,食材リスト!$A$6:$H$505,4,FALSE)*U269/VLOOKUP(S269,食材リスト!$A$6:$H$505,2,FALSE),1))</f>
        <v/>
      </c>
      <c r="X269" s="30" t="str">
        <f>IF(COUNTA(S269:U269)&lt;&gt;2,"",ROUND(VLOOKUP(S269,食材リスト!$A$6:$H$505,5,FALSE)*U269/VLOOKUP(S269,食材リスト!$A$6:$H$505,2,FALSE),1))</f>
        <v/>
      </c>
      <c r="Y269" s="20" t="str">
        <f>IF(COUNTA(S269:U269)&lt;&gt;2,"",ROUND(VLOOKUP(S269,食材リスト!$A$6:$H$505,6,FALSE)*U269/VLOOKUP(S269,食材リスト!$A$6:$H$505,2,FALSE),1))</f>
        <v/>
      </c>
      <c r="Z269" s="25" t="str">
        <f>IF(COUNTA(S269:U269)&lt;&gt;2,"",ROUND(VLOOKUP(S269,食材リスト!$A$6:$H$505,7,FALSE)*U269/VLOOKUP(S269,食材リスト!$A$6:$H$505,2,FALSE),0))</f>
        <v/>
      </c>
    </row>
    <row r="270" spans="1:26" ht="13.5" customHeight="1">
      <c r="A270" s="154"/>
      <c r="B270" s="155"/>
      <c r="C270" s="34"/>
      <c r="D270" s="12" t="str">
        <f>IF(A270="","",VLOOKUP(A270,食材リスト!$A$6:$H$505,3,FALSE))</f>
        <v/>
      </c>
      <c r="E270" s="19" t="str">
        <f>IF(COUNTA(A270:C270)&lt;&gt;2,"",ROUND(VLOOKUP(A270,食材リスト!$A$6:$H$505,4,FALSE)*C270/VLOOKUP(A270,食材リスト!$A$6:$H$505,2,FALSE),1))</f>
        <v/>
      </c>
      <c r="F270" s="30" t="str">
        <f>IF(COUNTA(A270:C270)&lt;&gt;2,"",ROUND(VLOOKUP(A270,食材リスト!$A$6:$H$505,5,FALSE)*C270/VLOOKUP(A270,食材リスト!$A$6:$H$505,2,FALSE),1))</f>
        <v/>
      </c>
      <c r="G270" s="20" t="str">
        <f>IF(COUNTA(A270:C270)&lt;&gt;2,"",ROUND(VLOOKUP(A270,食材リスト!$A$6:$H$505,6,FALSE)*C270/VLOOKUP(A270,食材リスト!$A$6:$H$505,2,FALSE),1))</f>
        <v/>
      </c>
      <c r="H270" s="25" t="str">
        <f>IF(COUNTA(A270:C270)&lt;&gt;2,"",ROUND(VLOOKUP(A270,食材リスト!$A$6:$H$505,7,FALSE)*C270/VLOOKUP(A270,食材リスト!$A$6:$H$505,2,FALSE),0))</f>
        <v/>
      </c>
      <c r="J270" s="154"/>
      <c r="K270" s="155"/>
      <c r="L270" s="34"/>
      <c r="M270" s="12" t="str">
        <f>IF(J270="","",VLOOKUP(J270,食材リスト!$A$6:$H$505,3,FALSE))</f>
        <v/>
      </c>
      <c r="N270" s="19" t="str">
        <f>IF(COUNTA(J270:L270)&lt;&gt;2,"",ROUND(VLOOKUP(J270,食材リスト!$A$6:$H$505,4,FALSE)*L270/VLOOKUP(J270,食材リスト!$A$6:$H$505,2,FALSE),1))</f>
        <v/>
      </c>
      <c r="O270" s="30" t="str">
        <f>IF(COUNTA(J270:L270)&lt;&gt;2,"",ROUND(VLOOKUP(J270,食材リスト!$A$6:$H$505,5,FALSE)*L270/VLOOKUP(J270,食材リスト!$A$6:$H$505,2,FALSE),1))</f>
        <v/>
      </c>
      <c r="P270" s="20" t="str">
        <f>IF(COUNTA(J270:L270)&lt;&gt;2,"",ROUND(VLOOKUP(J270,食材リスト!$A$6:$H$505,6,FALSE)*L270/VLOOKUP(J270,食材リスト!$A$6:$H$505,2,FALSE),1))</f>
        <v/>
      </c>
      <c r="Q270" s="25" t="str">
        <f>IF(COUNTA(J270:L270)&lt;&gt;2,"",ROUND(VLOOKUP(J270,食材リスト!$A$6:$H$505,7,FALSE)*L270/VLOOKUP(J270,食材リスト!$A$6:$H$505,2,FALSE),0))</f>
        <v/>
      </c>
      <c r="S270" s="154"/>
      <c r="T270" s="155"/>
      <c r="U270" s="34"/>
      <c r="V270" s="12" t="str">
        <f>IF(S270="","",VLOOKUP(S270,食材リスト!$A$6:$H$505,3,FALSE))</f>
        <v/>
      </c>
      <c r="W270" s="19" t="str">
        <f>IF(COUNTA(S270:U270)&lt;&gt;2,"",ROUND(VLOOKUP(S270,食材リスト!$A$6:$H$505,4,FALSE)*U270/VLOOKUP(S270,食材リスト!$A$6:$H$505,2,FALSE),1))</f>
        <v/>
      </c>
      <c r="X270" s="30" t="str">
        <f>IF(COUNTA(S270:U270)&lt;&gt;2,"",ROUND(VLOOKUP(S270,食材リスト!$A$6:$H$505,5,FALSE)*U270/VLOOKUP(S270,食材リスト!$A$6:$H$505,2,FALSE),1))</f>
        <v/>
      </c>
      <c r="Y270" s="20" t="str">
        <f>IF(COUNTA(S270:U270)&lt;&gt;2,"",ROUND(VLOOKUP(S270,食材リスト!$A$6:$H$505,6,FALSE)*U270/VLOOKUP(S270,食材リスト!$A$6:$H$505,2,FALSE),1))</f>
        <v/>
      </c>
      <c r="Z270" s="25" t="str">
        <f>IF(COUNTA(S270:U270)&lt;&gt;2,"",ROUND(VLOOKUP(S270,食材リスト!$A$6:$H$505,7,FALSE)*U270/VLOOKUP(S270,食材リスト!$A$6:$H$505,2,FALSE),0))</f>
        <v/>
      </c>
    </row>
    <row r="271" spans="1:26" ht="13.5" customHeight="1">
      <c r="A271" s="154"/>
      <c r="B271" s="155"/>
      <c r="C271" s="34"/>
      <c r="D271" s="12" t="str">
        <f>IF(A271="","",VLOOKUP(A271,食材リスト!$A$6:$H$505,3,FALSE))</f>
        <v/>
      </c>
      <c r="E271" s="19" t="str">
        <f>IF(COUNTA(A271:C271)&lt;&gt;2,"",ROUND(VLOOKUP(A271,食材リスト!$A$6:$H$505,4,FALSE)*C271/VLOOKUP(A271,食材リスト!$A$6:$H$505,2,FALSE),1))</f>
        <v/>
      </c>
      <c r="F271" s="30" t="str">
        <f>IF(COUNTA(A271:C271)&lt;&gt;2,"",ROUND(VLOOKUP(A271,食材リスト!$A$6:$H$505,5,FALSE)*C271/VLOOKUP(A271,食材リスト!$A$6:$H$505,2,FALSE),1))</f>
        <v/>
      </c>
      <c r="G271" s="20" t="str">
        <f>IF(COUNTA(A271:C271)&lt;&gt;2,"",ROUND(VLOOKUP(A271,食材リスト!$A$6:$H$505,6,FALSE)*C271/VLOOKUP(A271,食材リスト!$A$6:$H$505,2,FALSE),1))</f>
        <v/>
      </c>
      <c r="H271" s="25" t="str">
        <f>IF(COUNTA(A271:C271)&lt;&gt;2,"",ROUND(VLOOKUP(A271,食材リスト!$A$6:$H$505,7,FALSE)*C271/VLOOKUP(A271,食材リスト!$A$6:$H$505,2,FALSE),0))</f>
        <v/>
      </c>
      <c r="J271" s="154"/>
      <c r="K271" s="155"/>
      <c r="L271" s="34"/>
      <c r="M271" s="12" t="str">
        <f>IF(J271="","",VLOOKUP(J271,食材リスト!$A$6:$H$505,3,FALSE))</f>
        <v/>
      </c>
      <c r="N271" s="19" t="str">
        <f>IF(COUNTA(J271:L271)&lt;&gt;2,"",ROUND(VLOOKUP(J271,食材リスト!$A$6:$H$505,4,FALSE)*L271/VLOOKUP(J271,食材リスト!$A$6:$H$505,2,FALSE),1))</f>
        <v/>
      </c>
      <c r="O271" s="30" t="str">
        <f>IF(COUNTA(J271:L271)&lt;&gt;2,"",ROUND(VLOOKUP(J271,食材リスト!$A$6:$H$505,5,FALSE)*L271/VLOOKUP(J271,食材リスト!$A$6:$H$505,2,FALSE),1))</f>
        <v/>
      </c>
      <c r="P271" s="20" t="str">
        <f>IF(COUNTA(J271:L271)&lt;&gt;2,"",ROUND(VLOOKUP(J271,食材リスト!$A$6:$H$505,6,FALSE)*L271/VLOOKUP(J271,食材リスト!$A$6:$H$505,2,FALSE),1))</f>
        <v/>
      </c>
      <c r="Q271" s="25" t="str">
        <f>IF(COUNTA(J271:L271)&lt;&gt;2,"",ROUND(VLOOKUP(J271,食材リスト!$A$6:$H$505,7,FALSE)*L271/VLOOKUP(J271,食材リスト!$A$6:$H$505,2,FALSE),0))</f>
        <v/>
      </c>
      <c r="S271" s="154"/>
      <c r="T271" s="155"/>
      <c r="U271" s="34"/>
      <c r="V271" s="12" t="str">
        <f>IF(S271="","",VLOOKUP(S271,食材リスト!$A$6:$H$505,3,FALSE))</f>
        <v/>
      </c>
      <c r="W271" s="19" t="str">
        <f>IF(COUNTA(S271:U271)&lt;&gt;2,"",ROUND(VLOOKUP(S271,食材リスト!$A$6:$H$505,4,FALSE)*U271/VLOOKUP(S271,食材リスト!$A$6:$H$505,2,FALSE),1))</f>
        <v/>
      </c>
      <c r="X271" s="30" t="str">
        <f>IF(COUNTA(S271:U271)&lt;&gt;2,"",ROUND(VLOOKUP(S271,食材リスト!$A$6:$H$505,5,FALSE)*U271/VLOOKUP(S271,食材リスト!$A$6:$H$505,2,FALSE),1))</f>
        <v/>
      </c>
      <c r="Y271" s="20" t="str">
        <f>IF(COUNTA(S271:U271)&lt;&gt;2,"",ROUND(VLOOKUP(S271,食材リスト!$A$6:$H$505,6,FALSE)*U271/VLOOKUP(S271,食材リスト!$A$6:$H$505,2,FALSE),1))</f>
        <v/>
      </c>
      <c r="Z271" s="25" t="str">
        <f>IF(COUNTA(S271:U271)&lt;&gt;2,"",ROUND(VLOOKUP(S271,食材リスト!$A$6:$H$505,7,FALSE)*U271/VLOOKUP(S271,食材リスト!$A$6:$H$505,2,FALSE),0))</f>
        <v/>
      </c>
    </row>
    <row r="272" spans="1:26" ht="13.5" customHeight="1">
      <c r="A272" s="154"/>
      <c r="B272" s="155"/>
      <c r="C272" s="34"/>
      <c r="D272" s="12" t="str">
        <f>IF(A272="","",VLOOKUP(A272,食材リスト!$A$6:$H$505,3,FALSE))</f>
        <v/>
      </c>
      <c r="E272" s="19" t="str">
        <f>IF(COUNTA(A272:C272)&lt;&gt;2,"",ROUND(VLOOKUP(A272,食材リスト!$A$6:$H$505,4,FALSE)*C272/VLOOKUP(A272,食材リスト!$A$6:$H$505,2,FALSE),1))</f>
        <v/>
      </c>
      <c r="F272" s="30" t="str">
        <f>IF(COUNTA(A272:C272)&lt;&gt;2,"",ROUND(VLOOKUP(A272,食材リスト!$A$6:$H$505,5,FALSE)*C272/VLOOKUP(A272,食材リスト!$A$6:$H$505,2,FALSE),1))</f>
        <v/>
      </c>
      <c r="G272" s="20" t="str">
        <f>IF(COUNTA(A272:C272)&lt;&gt;2,"",ROUND(VLOOKUP(A272,食材リスト!$A$6:$H$505,6,FALSE)*C272/VLOOKUP(A272,食材リスト!$A$6:$H$505,2,FALSE),1))</f>
        <v/>
      </c>
      <c r="H272" s="25" t="str">
        <f>IF(COUNTA(A272:C272)&lt;&gt;2,"",ROUND(VLOOKUP(A272,食材リスト!$A$6:$H$505,7,FALSE)*C272/VLOOKUP(A272,食材リスト!$A$6:$H$505,2,FALSE),0))</f>
        <v/>
      </c>
      <c r="J272" s="154"/>
      <c r="K272" s="155"/>
      <c r="L272" s="34"/>
      <c r="M272" s="12" t="str">
        <f>IF(J272="","",VLOOKUP(J272,食材リスト!$A$6:$H$505,3,FALSE))</f>
        <v/>
      </c>
      <c r="N272" s="19" t="str">
        <f>IF(COUNTA(J272:L272)&lt;&gt;2,"",ROUND(VLOOKUP(J272,食材リスト!$A$6:$H$505,4,FALSE)*L272/VLOOKUP(J272,食材リスト!$A$6:$H$505,2,FALSE),1))</f>
        <v/>
      </c>
      <c r="O272" s="30" t="str">
        <f>IF(COUNTA(J272:L272)&lt;&gt;2,"",ROUND(VLOOKUP(J272,食材リスト!$A$6:$H$505,5,FALSE)*L272/VLOOKUP(J272,食材リスト!$A$6:$H$505,2,FALSE),1))</f>
        <v/>
      </c>
      <c r="P272" s="20" t="str">
        <f>IF(COUNTA(J272:L272)&lt;&gt;2,"",ROUND(VLOOKUP(J272,食材リスト!$A$6:$H$505,6,FALSE)*L272/VLOOKUP(J272,食材リスト!$A$6:$H$505,2,FALSE),1))</f>
        <v/>
      </c>
      <c r="Q272" s="25" t="str">
        <f>IF(COUNTA(J272:L272)&lt;&gt;2,"",ROUND(VLOOKUP(J272,食材リスト!$A$6:$H$505,7,FALSE)*L272/VLOOKUP(J272,食材リスト!$A$6:$H$505,2,FALSE),0))</f>
        <v/>
      </c>
      <c r="S272" s="154"/>
      <c r="T272" s="155"/>
      <c r="U272" s="34"/>
      <c r="V272" s="12" t="str">
        <f>IF(S272="","",VLOOKUP(S272,食材リスト!$A$6:$H$505,3,FALSE))</f>
        <v/>
      </c>
      <c r="W272" s="19" t="str">
        <f>IF(COUNTA(S272:U272)&lt;&gt;2,"",ROUND(VLOOKUP(S272,食材リスト!$A$6:$H$505,4,FALSE)*U272/VLOOKUP(S272,食材リスト!$A$6:$H$505,2,FALSE),1))</f>
        <v/>
      </c>
      <c r="X272" s="30" t="str">
        <f>IF(COUNTA(S272:U272)&lt;&gt;2,"",ROUND(VLOOKUP(S272,食材リスト!$A$6:$H$505,5,FALSE)*U272/VLOOKUP(S272,食材リスト!$A$6:$H$505,2,FALSE),1))</f>
        <v/>
      </c>
      <c r="Y272" s="20" t="str">
        <f>IF(COUNTA(S272:U272)&lt;&gt;2,"",ROUND(VLOOKUP(S272,食材リスト!$A$6:$H$505,6,FALSE)*U272/VLOOKUP(S272,食材リスト!$A$6:$H$505,2,FALSE),1))</f>
        <v/>
      </c>
      <c r="Z272" s="25" t="str">
        <f>IF(COUNTA(S272:U272)&lt;&gt;2,"",ROUND(VLOOKUP(S272,食材リスト!$A$6:$H$505,7,FALSE)*U272/VLOOKUP(S272,食材リスト!$A$6:$H$505,2,FALSE),0))</f>
        <v/>
      </c>
    </row>
    <row r="273" spans="1:26" ht="13.5" customHeight="1">
      <c r="A273" s="154"/>
      <c r="B273" s="155"/>
      <c r="C273" s="34"/>
      <c r="D273" s="12" t="str">
        <f>IF(A273="","",VLOOKUP(A273,食材リスト!$A$6:$H$505,3,FALSE))</f>
        <v/>
      </c>
      <c r="E273" s="19" t="str">
        <f>IF(COUNTA(A273:C273)&lt;&gt;2,"",ROUND(VLOOKUP(A273,食材リスト!$A$6:$H$505,4,FALSE)*C273/VLOOKUP(A273,食材リスト!$A$6:$H$505,2,FALSE),1))</f>
        <v/>
      </c>
      <c r="F273" s="30" t="str">
        <f>IF(COUNTA(A273:C273)&lt;&gt;2,"",ROUND(VLOOKUP(A273,食材リスト!$A$6:$H$505,5,FALSE)*C273/VLOOKUP(A273,食材リスト!$A$6:$H$505,2,FALSE),1))</f>
        <v/>
      </c>
      <c r="G273" s="20" t="str">
        <f>IF(COUNTA(A273:C273)&lt;&gt;2,"",ROUND(VLOOKUP(A273,食材リスト!$A$6:$H$505,6,FALSE)*C273/VLOOKUP(A273,食材リスト!$A$6:$H$505,2,FALSE),1))</f>
        <v/>
      </c>
      <c r="H273" s="25" t="str">
        <f>IF(COUNTA(A273:C273)&lt;&gt;2,"",ROUND(VLOOKUP(A273,食材リスト!$A$6:$H$505,7,FALSE)*C273/VLOOKUP(A273,食材リスト!$A$6:$H$505,2,FALSE),0))</f>
        <v/>
      </c>
      <c r="J273" s="154"/>
      <c r="K273" s="155"/>
      <c r="L273" s="34"/>
      <c r="M273" s="12" t="str">
        <f>IF(J273="","",VLOOKUP(J273,食材リスト!$A$6:$H$505,3,FALSE))</f>
        <v/>
      </c>
      <c r="N273" s="19" t="str">
        <f>IF(COUNTA(J273:L273)&lt;&gt;2,"",ROUND(VLOOKUP(J273,食材リスト!$A$6:$H$505,4,FALSE)*L273/VLOOKUP(J273,食材リスト!$A$6:$H$505,2,FALSE),1))</f>
        <v/>
      </c>
      <c r="O273" s="30" t="str">
        <f>IF(COUNTA(J273:L273)&lt;&gt;2,"",ROUND(VLOOKUP(J273,食材リスト!$A$6:$H$505,5,FALSE)*L273/VLOOKUP(J273,食材リスト!$A$6:$H$505,2,FALSE),1))</f>
        <v/>
      </c>
      <c r="P273" s="20" t="str">
        <f>IF(COUNTA(J273:L273)&lt;&gt;2,"",ROUND(VLOOKUP(J273,食材リスト!$A$6:$H$505,6,FALSE)*L273/VLOOKUP(J273,食材リスト!$A$6:$H$505,2,FALSE),1))</f>
        <v/>
      </c>
      <c r="Q273" s="25" t="str">
        <f>IF(COUNTA(J273:L273)&lt;&gt;2,"",ROUND(VLOOKUP(J273,食材リスト!$A$6:$H$505,7,FALSE)*L273/VLOOKUP(J273,食材リスト!$A$6:$H$505,2,FALSE),0))</f>
        <v/>
      </c>
      <c r="S273" s="154"/>
      <c r="T273" s="155"/>
      <c r="U273" s="34"/>
      <c r="V273" s="12" t="str">
        <f>IF(S273="","",VLOOKUP(S273,食材リスト!$A$6:$H$505,3,FALSE))</f>
        <v/>
      </c>
      <c r="W273" s="19" t="str">
        <f>IF(COUNTA(S273:U273)&lt;&gt;2,"",ROUND(VLOOKUP(S273,食材リスト!$A$6:$H$505,4,FALSE)*U273/VLOOKUP(S273,食材リスト!$A$6:$H$505,2,FALSE),1))</f>
        <v/>
      </c>
      <c r="X273" s="30" t="str">
        <f>IF(COUNTA(S273:U273)&lt;&gt;2,"",ROUND(VLOOKUP(S273,食材リスト!$A$6:$H$505,5,FALSE)*U273/VLOOKUP(S273,食材リスト!$A$6:$H$505,2,FALSE),1))</f>
        <v/>
      </c>
      <c r="Y273" s="20" t="str">
        <f>IF(COUNTA(S273:U273)&lt;&gt;2,"",ROUND(VLOOKUP(S273,食材リスト!$A$6:$H$505,6,FALSE)*U273/VLOOKUP(S273,食材リスト!$A$6:$H$505,2,FALSE),1))</f>
        <v/>
      </c>
      <c r="Z273" s="25" t="str">
        <f>IF(COUNTA(S273:U273)&lt;&gt;2,"",ROUND(VLOOKUP(S273,食材リスト!$A$6:$H$505,7,FALSE)*U273/VLOOKUP(S273,食材リスト!$A$6:$H$505,2,FALSE),0))</f>
        <v/>
      </c>
    </row>
    <row r="274" spans="1:26" ht="13.5" customHeight="1">
      <c r="A274" s="154"/>
      <c r="B274" s="155"/>
      <c r="C274" s="34"/>
      <c r="D274" s="12" t="str">
        <f>IF(A274="","",VLOOKUP(A274,食材リスト!$A$6:$H$505,3,FALSE))</f>
        <v/>
      </c>
      <c r="E274" s="19" t="str">
        <f>IF(COUNTA(A274:C274)&lt;&gt;2,"",ROUND(VLOOKUP(A274,食材リスト!$A$6:$H$505,4,FALSE)*C274/VLOOKUP(A274,食材リスト!$A$6:$H$505,2,FALSE),1))</f>
        <v/>
      </c>
      <c r="F274" s="30" t="str">
        <f>IF(COUNTA(A274:C274)&lt;&gt;2,"",ROUND(VLOOKUP(A274,食材リスト!$A$6:$H$505,5,FALSE)*C274/VLOOKUP(A274,食材リスト!$A$6:$H$505,2,FALSE),1))</f>
        <v/>
      </c>
      <c r="G274" s="20" t="str">
        <f>IF(COUNTA(A274:C274)&lt;&gt;2,"",ROUND(VLOOKUP(A274,食材リスト!$A$6:$H$505,6,FALSE)*C274/VLOOKUP(A274,食材リスト!$A$6:$H$505,2,FALSE),1))</f>
        <v/>
      </c>
      <c r="H274" s="25" t="str">
        <f>IF(COUNTA(A274:C274)&lt;&gt;2,"",ROUND(VLOOKUP(A274,食材リスト!$A$6:$H$505,7,FALSE)*C274/VLOOKUP(A274,食材リスト!$A$6:$H$505,2,FALSE),0))</f>
        <v/>
      </c>
      <c r="J274" s="154"/>
      <c r="K274" s="155"/>
      <c r="L274" s="34"/>
      <c r="M274" s="12" t="str">
        <f>IF(J274="","",VLOOKUP(J274,食材リスト!$A$6:$H$505,3,FALSE))</f>
        <v/>
      </c>
      <c r="N274" s="19" t="str">
        <f>IF(COUNTA(J274:L274)&lt;&gt;2,"",ROUND(VLOOKUP(J274,食材リスト!$A$6:$H$505,4,FALSE)*L274/VLOOKUP(J274,食材リスト!$A$6:$H$505,2,FALSE),1))</f>
        <v/>
      </c>
      <c r="O274" s="30" t="str">
        <f>IF(COUNTA(J274:L274)&lt;&gt;2,"",ROUND(VLOOKUP(J274,食材リスト!$A$6:$H$505,5,FALSE)*L274/VLOOKUP(J274,食材リスト!$A$6:$H$505,2,FALSE),1))</f>
        <v/>
      </c>
      <c r="P274" s="20" t="str">
        <f>IF(COUNTA(J274:L274)&lt;&gt;2,"",ROUND(VLOOKUP(J274,食材リスト!$A$6:$H$505,6,FALSE)*L274/VLOOKUP(J274,食材リスト!$A$6:$H$505,2,FALSE),1))</f>
        <v/>
      </c>
      <c r="Q274" s="25" t="str">
        <f>IF(COUNTA(J274:L274)&lt;&gt;2,"",ROUND(VLOOKUP(J274,食材リスト!$A$6:$H$505,7,FALSE)*L274/VLOOKUP(J274,食材リスト!$A$6:$H$505,2,FALSE),0))</f>
        <v/>
      </c>
      <c r="S274" s="154"/>
      <c r="T274" s="155"/>
      <c r="U274" s="34"/>
      <c r="V274" s="12" t="str">
        <f>IF(S274="","",VLOOKUP(S274,食材リスト!$A$6:$H$505,3,FALSE))</f>
        <v/>
      </c>
      <c r="W274" s="19" t="str">
        <f>IF(COUNTA(S274:U274)&lt;&gt;2,"",ROUND(VLOOKUP(S274,食材リスト!$A$6:$H$505,4,FALSE)*U274/VLOOKUP(S274,食材リスト!$A$6:$H$505,2,FALSE),1))</f>
        <v/>
      </c>
      <c r="X274" s="30" t="str">
        <f>IF(COUNTA(S274:U274)&lt;&gt;2,"",ROUND(VLOOKUP(S274,食材リスト!$A$6:$H$505,5,FALSE)*U274/VLOOKUP(S274,食材リスト!$A$6:$H$505,2,FALSE),1))</f>
        <v/>
      </c>
      <c r="Y274" s="20" t="str">
        <f>IF(COUNTA(S274:U274)&lt;&gt;2,"",ROUND(VLOOKUP(S274,食材リスト!$A$6:$H$505,6,FALSE)*U274/VLOOKUP(S274,食材リスト!$A$6:$H$505,2,FALSE),1))</f>
        <v/>
      </c>
      <c r="Z274" s="25" t="str">
        <f>IF(COUNTA(S274:U274)&lt;&gt;2,"",ROUND(VLOOKUP(S274,食材リスト!$A$6:$H$505,7,FALSE)*U274/VLOOKUP(S274,食材リスト!$A$6:$H$505,2,FALSE),0))</f>
        <v/>
      </c>
    </row>
    <row r="275" spans="1:26" ht="13.5" customHeight="1">
      <c r="A275" s="154"/>
      <c r="B275" s="155"/>
      <c r="C275" s="34"/>
      <c r="D275" s="12" t="str">
        <f>IF(A275="","",VLOOKUP(A275,食材リスト!$A$6:$H$505,3,FALSE))</f>
        <v/>
      </c>
      <c r="E275" s="19" t="str">
        <f>IF(COUNTA(A275:C275)&lt;&gt;2,"",ROUND(VLOOKUP(A275,食材リスト!$A$6:$H$505,4,FALSE)*C275/VLOOKUP(A275,食材リスト!$A$6:$H$505,2,FALSE),1))</f>
        <v/>
      </c>
      <c r="F275" s="30" t="str">
        <f>IF(COUNTA(A275:C275)&lt;&gt;2,"",ROUND(VLOOKUP(A275,食材リスト!$A$6:$H$505,5,FALSE)*C275/VLOOKUP(A275,食材リスト!$A$6:$H$505,2,FALSE),1))</f>
        <v/>
      </c>
      <c r="G275" s="20" t="str">
        <f>IF(COUNTA(A275:C275)&lt;&gt;2,"",ROUND(VLOOKUP(A275,食材リスト!$A$6:$H$505,6,FALSE)*C275/VLOOKUP(A275,食材リスト!$A$6:$H$505,2,FALSE),1))</f>
        <v/>
      </c>
      <c r="H275" s="25" t="str">
        <f>IF(COUNTA(A275:C275)&lt;&gt;2,"",ROUND(VLOOKUP(A275,食材リスト!$A$6:$H$505,7,FALSE)*C275/VLOOKUP(A275,食材リスト!$A$6:$H$505,2,FALSE),0))</f>
        <v/>
      </c>
      <c r="J275" s="154"/>
      <c r="K275" s="155"/>
      <c r="L275" s="34"/>
      <c r="M275" s="12" t="str">
        <f>IF(J275="","",VLOOKUP(J275,食材リスト!$A$6:$H$505,3,FALSE))</f>
        <v/>
      </c>
      <c r="N275" s="19" t="str">
        <f>IF(COUNTA(J275:L275)&lt;&gt;2,"",ROUND(VLOOKUP(J275,食材リスト!$A$6:$H$505,4,FALSE)*L275/VLOOKUP(J275,食材リスト!$A$6:$H$505,2,FALSE),1))</f>
        <v/>
      </c>
      <c r="O275" s="30" t="str">
        <f>IF(COUNTA(J275:L275)&lt;&gt;2,"",ROUND(VLOOKUP(J275,食材リスト!$A$6:$H$505,5,FALSE)*L275/VLOOKUP(J275,食材リスト!$A$6:$H$505,2,FALSE),1))</f>
        <v/>
      </c>
      <c r="P275" s="20" t="str">
        <f>IF(COUNTA(J275:L275)&lt;&gt;2,"",ROUND(VLOOKUP(J275,食材リスト!$A$6:$H$505,6,FALSE)*L275/VLOOKUP(J275,食材リスト!$A$6:$H$505,2,FALSE),1))</f>
        <v/>
      </c>
      <c r="Q275" s="25" t="str">
        <f>IF(COUNTA(J275:L275)&lt;&gt;2,"",ROUND(VLOOKUP(J275,食材リスト!$A$6:$H$505,7,FALSE)*L275/VLOOKUP(J275,食材リスト!$A$6:$H$505,2,FALSE),0))</f>
        <v/>
      </c>
      <c r="S275" s="154"/>
      <c r="T275" s="155"/>
      <c r="U275" s="34"/>
      <c r="V275" s="12" t="str">
        <f>IF(S275="","",VLOOKUP(S275,食材リスト!$A$6:$H$505,3,FALSE))</f>
        <v/>
      </c>
      <c r="W275" s="19" t="str">
        <f>IF(COUNTA(S275:U275)&lt;&gt;2,"",ROUND(VLOOKUP(S275,食材リスト!$A$6:$H$505,4,FALSE)*U275/VLOOKUP(S275,食材リスト!$A$6:$H$505,2,FALSE),1))</f>
        <v/>
      </c>
      <c r="X275" s="30" t="str">
        <f>IF(COUNTA(S275:U275)&lt;&gt;2,"",ROUND(VLOOKUP(S275,食材リスト!$A$6:$H$505,5,FALSE)*U275/VLOOKUP(S275,食材リスト!$A$6:$H$505,2,FALSE),1))</f>
        <v/>
      </c>
      <c r="Y275" s="20" t="str">
        <f>IF(COUNTA(S275:U275)&lt;&gt;2,"",ROUND(VLOOKUP(S275,食材リスト!$A$6:$H$505,6,FALSE)*U275/VLOOKUP(S275,食材リスト!$A$6:$H$505,2,FALSE),1))</f>
        <v/>
      </c>
      <c r="Z275" s="25" t="str">
        <f>IF(COUNTA(S275:U275)&lt;&gt;2,"",ROUND(VLOOKUP(S275,食材リスト!$A$6:$H$505,7,FALSE)*U275/VLOOKUP(S275,食材リスト!$A$6:$H$505,2,FALSE),0))</f>
        <v/>
      </c>
    </row>
    <row r="276" spans="1:26" ht="13.5" customHeight="1">
      <c r="A276" s="154"/>
      <c r="B276" s="155"/>
      <c r="C276" s="34"/>
      <c r="D276" s="12" t="str">
        <f>IF(A276="","",VLOOKUP(A276,食材リスト!$A$6:$H$505,3,FALSE))</f>
        <v/>
      </c>
      <c r="E276" s="19" t="str">
        <f>IF(COUNTA(A276:C276)&lt;&gt;2,"",ROUND(VLOOKUP(A276,食材リスト!$A$6:$H$505,4,FALSE)*C276/VLOOKUP(A276,食材リスト!$A$6:$H$505,2,FALSE),1))</f>
        <v/>
      </c>
      <c r="F276" s="30" t="str">
        <f>IF(COUNTA(A276:C276)&lt;&gt;2,"",ROUND(VLOOKUP(A276,食材リスト!$A$6:$H$505,5,FALSE)*C276/VLOOKUP(A276,食材リスト!$A$6:$H$505,2,FALSE),1))</f>
        <v/>
      </c>
      <c r="G276" s="20" t="str">
        <f>IF(COUNTA(A276:C276)&lt;&gt;2,"",ROUND(VLOOKUP(A276,食材リスト!$A$6:$H$505,6,FALSE)*C276/VLOOKUP(A276,食材リスト!$A$6:$H$505,2,FALSE),1))</f>
        <v/>
      </c>
      <c r="H276" s="25" t="str">
        <f>IF(COUNTA(A276:C276)&lt;&gt;2,"",ROUND(VLOOKUP(A276,食材リスト!$A$6:$H$505,7,FALSE)*C276/VLOOKUP(A276,食材リスト!$A$6:$H$505,2,FALSE),0))</f>
        <v/>
      </c>
      <c r="J276" s="154"/>
      <c r="K276" s="155"/>
      <c r="L276" s="34"/>
      <c r="M276" s="12" t="str">
        <f>IF(J276="","",VLOOKUP(J276,食材リスト!$A$6:$H$505,3,FALSE))</f>
        <v/>
      </c>
      <c r="N276" s="19" t="str">
        <f>IF(COUNTA(J276:L276)&lt;&gt;2,"",ROUND(VLOOKUP(J276,食材リスト!$A$6:$H$505,4,FALSE)*L276/VLOOKUP(J276,食材リスト!$A$6:$H$505,2,FALSE),1))</f>
        <v/>
      </c>
      <c r="O276" s="30" t="str">
        <f>IF(COUNTA(J276:L276)&lt;&gt;2,"",ROUND(VLOOKUP(J276,食材リスト!$A$6:$H$505,5,FALSE)*L276/VLOOKUP(J276,食材リスト!$A$6:$H$505,2,FALSE),1))</f>
        <v/>
      </c>
      <c r="P276" s="20" t="str">
        <f>IF(COUNTA(J276:L276)&lt;&gt;2,"",ROUND(VLOOKUP(J276,食材リスト!$A$6:$H$505,6,FALSE)*L276/VLOOKUP(J276,食材リスト!$A$6:$H$505,2,FALSE),1))</f>
        <v/>
      </c>
      <c r="Q276" s="25" t="str">
        <f>IF(COUNTA(J276:L276)&lt;&gt;2,"",ROUND(VLOOKUP(J276,食材リスト!$A$6:$H$505,7,FALSE)*L276/VLOOKUP(J276,食材リスト!$A$6:$H$505,2,FALSE),0))</f>
        <v/>
      </c>
      <c r="S276" s="154"/>
      <c r="T276" s="155"/>
      <c r="U276" s="34"/>
      <c r="V276" s="12" t="str">
        <f>IF(S276="","",VLOOKUP(S276,食材リスト!$A$6:$H$505,3,FALSE))</f>
        <v/>
      </c>
      <c r="W276" s="19" t="str">
        <f>IF(COUNTA(S276:U276)&lt;&gt;2,"",ROUND(VLOOKUP(S276,食材リスト!$A$6:$H$505,4,FALSE)*U276/VLOOKUP(S276,食材リスト!$A$6:$H$505,2,FALSE),1))</f>
        <v/>
      </c>
      <c r="X276" s="30" t="str">
        <f>IF(COUNTA(S276:U276)&lt;&gt;2,"",ROUND(VLOOKUP(S276,食材リスト!$A$6:$H$505,5,FALSE)*U276/VLOOKUP(S276,食材リスト!$A$6:$H$505,2,FALSE),1))</f>
        <v/>
      </c>
      <c r="Y276" s="20" t="str">
        <f>IF(COUNTA(S276:U276)&lt;&gt;2,"",ROUND(VLOOKUP(S276,食材リスト!$A$6:$H$505,6,FALSE)*U276/VLOOKUP(S276,食材リスト!$A$6:$H$505,2,FALSE),1))</f>
        <v/>
      </c>
      <c r="Z276" s="25" t="str">
        <f>IF(COUNTA(S276:U276)&lt;&gt;2,"",ROUND(VLOOKUP(S276,食材リスト!$A$6:$H$505,7,FALSE)*U276/VLOOKUP(S276,食材リスト!$A$6:$H$505,2,FALSE),0))</f>
        <v/>
      </c>
    </row>
    <row r="277" spans="1:26" ht="13.5" customHeight="1">
      <c r="A277" s="154"/>
      <c r="B277" s="155"/>
      <c r="C277" s="34"/>
      <c r="D277" s="12" t="str">
        <f>IF(A277="","",VLOOKUP(A277,食材リスト!$A$6:$H$505,3,FALSE))</f>
        <v/>
      </c>
      <c r="E277" s="19" t="str">
        <f>IF(COUNTA(A277:C277)&lt;&gt;2,"",ROUND(VLOOKUP(A277,食材リスト!$A$6:$H$505,4,FALSE)*C277/VLOOKUP(A277,食材リスト!$A$6:$H$505,2,FALSE),1))</f>
        <v/>
      </c>
      <c r="F277" s="30" t="str">
        <f>IF(COUNTA(A277:C277)&lt;&gt;2,"",ROUND(VLOOKUP(A277,食材リスト!$A$6:$H$505,5,FALSE)*C277/VLOOKUP(A277,食材リスト!$A$6:$H$505,2,FALSE),1))</f>
        <v/>
      </c>
      <c r="G277" s="20" t="str">
        <f>IF(COUNTA(A277:C277)&lt;&gt;2,"",ROUND(VLOOKUP(A277,食材リスト!$A$6:$H$505,6,FALSE)*C277/VLOOKUP(A277,食材リスト!$A$6:$H$505,2,FALSE),1))</f>
        <v/>
      </c>
      <c r="H277" s="25" t="str">
        <f>IF(COUNTA(A277:C277)&lt;&gt;2,"",ROUND(VLOOKUP(A277,食材リスト!$A$6:$H$505,7,FALSE)*C277/VLOOKUP(A277,食材リスト!$A$6:$H$505,2,FALSE),0))</f>
        <v/>
      </c>
      <c r="J277" s="154"/>
      <c r="K277" s="155"/>
      <c r="L277" s="34"/>
      <c r="M277" s="12" t="str">
        <f>IF(J277="","",VLOOKUP(J277,食材リスト!$A$6:$H$505,3,FALSE))</f>
        <v/>
      </c>
      <c r="N277" s="19" t="str">
        <f>IF(COUNTA(J277:L277)&lt;&gt;2,"",ROUND(VLOOKUP(J277,食材リスト!$A$6:$H$505,4,FALSE)*L277/VLOOKUP(J277,食材リスト!$A$6:$H$505,2,FALSE),1))</f>
        <v/>
      </c>
      <c r="O277" s="30" t="str">
        <f>IF(COUNTA(J277:L277)&lt;&gt;2,"",ROUND(VLOOKUP(J277,食材リスト!$A$6:$H$505,5,FALSE)*L277/VLOOKUP(J277,食材リスト!$A$6:$H$505,2,FALSE),1))</f>
        <v/>
      </c>
      <c r="P277" s="20" t="str">
        <f>IF(COUNTA(J277:L277)&lt;&gt;2,"",ROUND(VLOOKUP(J277,食材リスト!$A$6:$H$505,6,FALSE)*L277/VLOOKUP(J277,食材リスト!$A$6:$H$505,2,FALSE),1))</f>
        <v/>
      </c>
      <c r="Q277" s="25" t="str">
        <f>IF(COUNTA(J277:L277)&lt;&gt;2,"",ROUND(VLOOKUP(J277,食材リスト!$A$6:$H$505,7,FALSE)*L277/VLOOKUP(J277,食材リスト!$A$6:$H$505,2,FALSE),0))</f>
        <v/>
      </c>
      <c r="S277" s="154"/>
      <c r="T277" s="155"/>
      <c r="U277" s="34"/>
      <c r="V277" s="12" t="str">
        <f>IF(S277="","",VLOOKUP(S277,食材リスト!$A$6:$H$505,3,FALSE))</f>
        <v/>
      </c>
      <c r="W277" s="19" t="str">
        <f>IF(COUNTA(S277:U277)&lt;&gt;2,"",ROUND(VLOOKUP(S277,食材リスト!$A$6:$H$505,4,FALSE)*U277/VLOOKUP(S277,食材リスト!$A$6:$H$505,2,FALSE),1))</f>
        <v/>
      </c>
      <c r="X277" s="30" t="str">
        <f>IF(COUNTA(S277:U277)&lt;&gt;2,"",ROUND(VLOOKUP(S277,食材リスト!$A$6:$H$505,5,FALSE)*U277/VLOOKUP(S277,食材リスト!$A$6:$H$505,2,FALSE),1))</f>
        <v/>
      </c>
      <c r="Y277" s="20" t="str">
        <f>IF(COUNTA(S277:U277)&lt;&gt;2,"",ROUND(VLOOKUP(S277,食材リスト!$A$6:$H$505,6,FALSE)*U277/VLOOKUP(S277,食材リスト!$A$6:$H$505,2,FALSE),1))</f>
        <v/>
      </c>
      <c r="Z277" s="25" t="str">
        <f>IF(COUNTA(S277:U277)&lt;&gt;2,"",ROUND(VLOOKUP(S277,食材リスト!$A$6:$H$505,7,FALSE)*U277/VLOOKUP(S277,食材リスト!$A$6:$H$505,2,FALSE),0))</f>
        <v/>
      </c>
    </row>
    <row r="278" spans="1:26" ht="13.5" customHeight="1">
      <c r="A278" s="154"/>
      <c r="B278" s="155"/>
      <c r="C278" s="34"/>
      <c r="D278" s="12" t="str">
        <f>IF(A278="","",VLOOKUP(A278,食材リスト!$A$6:$H$505,3,FALSE))</f>
        <v/>
      </c>
      <c r="E278" s="19" t="str">
        <f>IF(COUNTA(A278:C278)&lt;&gt;2,"",ROUND(VLOOKUP(A278,食材リスト!$A$6:$H$505,4,FALSE)*C278/VLOOKUP(A278,食材リスト!$A$6:$H$505,2,FALSE),1))</f>
        <v/>
      </c>
      <c r="F278" s="30" t="str">
        <f>IF(COUNTA(A278:C278)&lt;&gt;2,"",ROUND(VLOOKUP(A278,食材リスト!$A$6:$H$505,5,FALSE)*C278/VLOOKUP(A278,食材リスト!$A$6:$H$505,2,FALSE),1))</f>
        <v/>
      </c>
      <c r="G278" s="20" t="str">
        <f>IF(COUNTA(A278:C278)&lt;&gt;2,"",ROUND(VLOOKUP(A278,食材リスト!$A$6:$H$505,6,FALSE)*C278/VLOOKUP(A278,食材リスト!$A$6:$H$505,2,FALSE),1))</f>
        <v/>
      </c>
      <c r="H278" s="25" t="str">
        <f>IF(COUNTA(A278:C278)&lt;&gt;2,"",ROUND(VLOOKUP(A278,食材リスト!$A$6:$H$505,7,FALSE)*C278/VLOOKUP(A278,食材リスト!$A$6:$H$505,2,FALSE),0))</f>
        <v/>
      </c>
      <c r="J278" s="154"/>
      <c r="K278" s="155"/>
      <c r="L278" s="34"/>
      <c r="M278" s="12" t="str">
        <f>IF(J278="","",VLOOKUP(J278,食材リスト!$A$6:$H$505,3,FALSE))</f>
        <v/>
      </c>
      <c r="N278" s="19" t="str">
        <f>IF(COUNTA(J278:L278)&lt;&gt;2,"",ROUND(VLOOKUP(J278,食材リスト!$A$6:$H$505,4,FALSE)*L278/VLOOKUP(J278,食材リスト!$A$6:$H$505,2,FALSE),1))</f>
        <v/>
      </c>
      <c r="O278" s="30" t="str">
        <f>IF(COUNTA(J278:L278)&lt;&gt;2,"",ROUND(VLOOKUP(J278,食材リスト!$A$6:$H$505,5,FALSE)*L278/VLOOKUP(J278,食材リスト!$A$6:$H$505,2,FALSE),1))</f>
        <v/>
      </c>
      <c r="P278" s="20" t="str">
        <f>IF(COUNTA(J278:L278)&lt;&gt;2,"",ROUND(VLOOKUP(J278,食材リスト!$A$6:$H$505,6,FALSE)*L278/VLOOKUP(J278,食材リスト!$A$6:$H$505,2,FALSE),1))</f>
        <v/>
      </c>
      <c r="Q278" s="25" t="str">
        <f>IF(COUNTA(J278:L278)&lt;&gt;2,"",ROUND(VLOOKUP(J278,食材リスト!$A$6:$H$505,7,FALSE)*L278/VLOOKUP(J278,食材リスト!$A$6:$H$505,2,FALSE),0))</f>
        <v/>
      </c>
      <c r="S278" s="154"/>
      <c r="T278" s="155"/>
      <c r="U278" s="34"/>
      <c r="V278" s="12" t="str">
        <f>IF(S278="","",VLOOKUP(S278,食材リスト!$A$6:$H$505,3,FALSE))</f>
        <v/>
      </c>
      <c r="W278" s="19" t="str">
        <f>IF(COUNTA(S278:U278)&lt;&gt;2,"",ROUND(VLOOKUP(S278,食材リスト!$A$6:$H$505,4,FALSE)*U278/VLOOKUP(S278,食材リスト!$A$6:$H$505,2,FALSE),1))</f>
        <v/>
      </c>
      <c r="X278" s="30" t="str">
        <f>IF(COUNTA(S278:U278)&lt;&gt;2,"",ROUND(VLOOKUP(S278,食材リスト!$A$6:$H$505,5,FALSE)*U278/VLOOKUP(S278,食材リスト!$A$6:$H$505,2,FALSE),1))</f>
        <v/>
      </c>
      <c r="Y278" s="20" t="str">
        <f>IF(COUNTA(S278:U278)&lt;&gt;2,"",ROUND(VLOOKUP(S278,食材リスト!$A$6:$H$505,6,FALSE)*U278/VLOOKUP(S278,食材リスト!$A$6:$H$505,2,FALSE),1))</f>
        <v/>
      </c>
      <c r="Z278" s="25" t="str">
        <f>IF(COUNTA(S278:U278)&lt;&gt;2,"",ROUND(VLOOKUP(S278,食材リスト!$A$6:$H$505,7,FALSE)*U278/VLOOKUP(S278,食材リスト!$A$6:$H$505,2,FALSE),0))</f>
        <v/>
      </c>
    </row>
    <row r="279" spans="1:26" ht="13.5" customHeight="1">
      <c r="A279" s="154"/>
      <c r="B279" s="155"/>
      <c r="C279" s="34"/>
      <c r="D279" s="12" t="str">
        <f>IF(A279="","",VLOOKUP(A279,食材リスト!$A$6:$H$505,3,FALSE))</f>
        <v/>
      </c>
      <c r="E279" s="19" t="str">
        <f>IF(COUNTA(A279:C279)&lt;&gt;2,"",ROUND(VLOOKUP(A279,食材リスト!$A$6:$H$505,4,FALSE)*C279/VLOOKUP(A279,食材リスト!$A$6:$H$505,2,FALSE),1))</f>
        <v/>
      </c>
      <c r="F279" s="30" t="str">
        <f>IF(COUNTA(A279:C279)&lt;&gt;2,"",ROUND(VLOOKUP(A279,食材リスト!$A$6:$H$505,5,FALSE)*C279/VLOOKUP(A279,食材リスト!$A$6:$H$505,2,FALSE),1))</f>
        <v/>
      </c>
      <c r="G279" s="20" t="str">
        <f>IF(COUNTA(A279:C279)&lt;&gt;2,"",ROUND(VLOOKUP(A279,食材リスト!$A$6:$H$505,6,FALSE)*C279/VLOOKUP(A279,食材リスト!$A$6:$H$505,2,FALSE),1))</f>
        <v/>
      </c>
      <c r="H279" s="25" t="str">
        <f>IF(COUNTA(A279:C279)&lt;&gt;2,"",ROUND(VLOOKUP(A279,食材リスト!$A$6:$H$505,7,FALSE)*C279/VLOOKUP(A279,食材リスト!$A$6:$H$505,2,FALSE),0))</f>
        <v/>
      </c>
      <c r="J279" s="154"/>
      <c r="K279" s="155"/>
      <c r="L279" s="34"/>
      <c r="M279" s="12" t="str">
        <f>IF(J279="","",VLOOKUP(J279,食材リスト!$A$6:$H$505,3,FALSE))</f>
        <v/>
      </c>
      <c r="N279" s="19" t="str">
        <f>IF(COUNTA(J279:L279)&lt;&gt;2,"",ROUND(VLOOKUP(J279,食材リスト!$A$6:$H$505,4,FALSE)*L279/VLOOKUP(J279,食材リスト!$A$6:$H$505,2,FALSE),1))</f>
        <v/>
      </c>
      <c r="O279" s="30" t="str">
        <f>IF(COUNTA(J279:L279)&lt;&gt;2,"",ROUND(VLOOKUP(J279,食材リスト!$A$6:$H$505,5,FALSE)*L279/VLOOKUP(J279,食材リスト!$A$6:$H$505,2,FALSE),1))</f>
        <v/>
      </c>
      <c r="P279" s="20" t="str">
        <f>IF(COUNTA(J279:L279)&lt;&gt;2,"",ROUND(VLOOKUP(J279,食材リスト!$A$6:$H$505,6,FALSE)*L279/VLOOKUP(J279,食材リスト!$A$6:$H$505,2,FALSE),1))</f>
        <v/>
      </c>
      <c r="Q279" s="25" t="str">
        <f>IF(COUNTA(J279:L279)&lt;&gt;2,"",ROUND(VLOOKUP(J279,食材リスト!$A$6:$H$505,7,FALSE)*L279/VLOOKUP(J279,食材リスト!$A$6:$H$505,2,FALSE),0))</f>
        <v/>
      </c>
      <c r="S279" s="154"/>
      <c r="T279" s="155"/>
      <c r="U279" s="34"/>
      <c r="V279" s="12" t="str">
        <f>IF(S279="","",VLOOKUP(S279,食材リスト!$A$6:$H$505,3,FALSE))</f>
        <v/>
      </c>
      <c r="W279" s="19" t="str">
        <f>IF(COUNTA(S279:U279)&lt;&gt;2,"",ROUND(VLOOKUP(S279,食材リスト!$A$6:$H$505,4,FALSE)*U279/VLOOKUP(S279,食材リスト!$A$6:$H$505,2,FALSE),1))</f>
        <v/>
      </c>
      <c r="X279" s="30" t="str">
        <f>IF(COUNTA(S279:U279)&lt;&gt;2,"",ROUND(VLOOKUP(S279,食材リスト!$A$6:$H$505,5,FALSE)*U279/VLOOKUP(S279,食材リスト!$A$6:$H$505,2,FALSE),1))</f>
        <v/>
      </c>
      <c r="Y279" s="20" t="str">
        <f>IF(COUNTA(S279:U279)&lt;&gt;2,"",ROUND(VLOOKUP(S279,食材リスト!$A$6:$H$505,6,FALSE)*U279/VLOOKUP(S279,食材リスト!$A$6:$H$505,2,FALSE),1))</f>
        <v/>
      </c>
      <c r="Z279" s="25" t="str">
        <f>IF(COUNTA(S279:U279)&lt;&gt;2,"",ROUND(VLOOKUP(S279,食材リスト!$A$6:$H$505,7,FALSE)*U279/VLOOKUP(S279,食材リスト!$A$6:$H$505,2,FALSE),0))</f>
        <v/>
      </c>
    </row>
    <row r="280" spans="1:26" ht="13.5" customHeight="1">
      <c r="A280" s="152"/>
      <c r="B280" s="153"/>
      <c r="C280" s="43"/>
      <c r="D280" s="13" t="str">
        <f>IF(A280="","",VLOOKUP(A280,食材リスト!$A$6:$H$505,3,FALSE))</f>
        <v/>
      </c>
      <c r="E280" s="21" t="str">
        <f>IF(COUNTA(A280:C280)&lt;&gt;2,"",ROUND(VLOOKUP(A280,食材リスト!$A$6:$H$505,4,FALSE)*C280/VLOOKUP(A280,食材リスト!$A$6:$H$505,2,FALSE),1))</f>
        <v/>
      </c>
      <c r="F280" s="31" t="str">
        <f>IF(COUNTA(A280:C280)&lt;&gt;2,"",ROUND(VLOOKUP(A280,食材リスト!$A$6:$H$505,5,FALSE)*C280/VLOOKUP(A280,食材リスト!$A$6:$H$505,2,FALSE),1))</f>
        <v/>
      </c>
      <c r="G280" s="22" t="str">
        <f>IF(COUNTA(A280:C280)&lt;&gt;2,"",ROUND(VLOOKUP(A280,食材リスト!$A$6:$H$505,6,FALSE)*C280/VLOOKUP(A280,食材リスト!$A$6:$H$505,2,FALSE),1))</f>
        <v/>
      </c>
      <c r="H280" s="26" t="str">
        <f>IF(COUNTA(A280:C280)&lt;&gt;2,"",ROUND(VLOOKUP(A280,食材リスト!$A$6:$H$505,7,FALSE)*C280/VLOOKUP(A280,食材リスト!$A$6:$H$505,2,FALSE),0))</f>
        <v/>
      </c>
      <c r="J280" s="152"/>
      <c r="K280" s="153"/>
      <c r="L280" s="43"/>
      <c r="M280" s="13" t="str">
        <f>IF(J280="","",VLOOKUP(J280,食材リスト!$A$6:$H$505,3,FALSE))</f>
        <v/>
      </c>
      <c r="N280" s="21" t="str">
        <f>IF(COUNTA(J280:L280)&lt;&gt;2,"",ROUND(VLOOKUP(J280,食材リスト!$A$6:$H$505,4,FALSE)*L280/VLOOKUP(J280,食材リスト!$A$6:$H$505,2,FALSE),1))</f>
        <v/>
      </c>
      <c r="O280" s="31" t="str">
        <f>IF(COUNTA(J280:L280)&lt;&gt;2,"",ROUND(VLOOKUP(J280,食材リスト!$A$6:$H$505,5,FALSE)*L280/VLOOKUP(J280,食材リスト!$A$6:$H$505,2,FALSE),1))</f>
        <v/>
      </c>
      <c r="P280" s="22" t="str">
        <f>IF(COUNTA(J280:L280)&lt;&gt;2,"",ROUND(VLOOKUP(J280,食材リスト!$A$6:$H$505,6,FALSE)*L280/VLOOKUP(J280,食材リスト!$A$6:$H$505,2,FALSE),1))</f>
        <v/>
      </c>
      <c r="Q280" s="26" t="str">
        <f>IF(COUNTA(J280:L280)&lt;&gt;2,"",ROUND(VLOOKUP(J280,食材リスト!$A$6:$H$505,7,FALSE)*L280/VLOOKUP(J280,食材リスト!$A$6:$H$505,2,FALSE),0))</f>
        <v/>
      </c>
      <c r="S280" s="152"/>
      <c r="T280" s="153"/>
      <c r="U280" s="43"/>
      <c r="V280" s="13" t="str">
        <f>IF(S280="","",VLOOKUP(S280,食材リスト!$A$6:$H$505,3,FALSE))</f>
        <v/>
      </c>
      <c r="W280" s="21" t="str">
        <f>IF(COUNTA(S280:U280)&lt;&gt;2,"",ROUND(VLOOKUP(S280,食材リスト!$A$6:$H$505,4,FALSE)*U280/VLOOKUP(S280,食材リスト!$A$6:$H$505,2,FALSE),1))</f>
        <v/>
      </c>
      <c r="X280" s="31" t="str">
        <f>IF(COUNTA(S280:U280)&lt;&gt;2,"",ROUND(VLOOKUP(S280,食材リスト!$A$6:$H$505,5,FALSE)*U280/VLOOKUP(S280,食材リスト!$A$6:$H$505,2,FALSE),1))</f>
        <v/>
      </c>
      <c r="Y280" s="22" t="str">
        <f>IF(COUNTA(S280:U280)&lt;&gt;2,"",ROUND(VLOOKUP(S280,食材リスト!$A$6:$H$505,6,FALSE)*U280/VLOOKUP(S280,食材リスト!$A$6:$H$505,2,FALSE),1))</f>
        <v/>
      </c>
      <c r="Z280" s="26" t="str">
        <f>IF(COUNTA(S280:U280)&lt;&gt;2,"",ROUND(VLOOKUP(S280,食材リスト!$A$6:$H$505,7,FALSE)*U280/VLOOKUP(S280,食材リスト!$A$6:$H$505,2,FALSE),0))</f>
        <v/>
      </c>
    </row>
    <row r="281" spans="1:26" ht="13.5" customHeight="1">
      <c r="N281" s="5"/>
      <c r="O281" s="5"/>
    </row>
    <row r="282" spans="1:26" ht="13.5" customHeight="1">
      <c r="A282" s="27"/>
      <c r="E282"/>
      <c r="F282"/>
    </row>
    <row r="283" spans="1:26" ht="13.5" customHeight="1">
      <c r="A283" s="158" t="s">
        <v>46</v>
      </c>
      <c r="E283" s="102" t="s">
        <v>42</v>
      </c>
      <c r="F283" s="103"/>
      <c r="G283" s="103"/>
      <c r="H283" s="104"/>
      <c r="J283" s="158" t="s">
        <v>46</v>
      </c>
      <c r="N283" s="102" t="s">
        <v>42</v>
      </c>
      <c r="O283" s="103"/>
      <c r="P283" s="103"/>
      <c r="Q283" s="104"/>
      <c r="S283" s="158" t="s">
        <v>46</v>
      </c>
      <c r="W283" s="102" t="s">
        <v>42</v>
      </c>
      <c r="X283" s="103"/>
      <c r="Y283" s="103"/>
      <c r="Z283" s="104"/>
    </row>
    <row r="284" spans="1:26" ht="13.5" customHeight="1">
      <c r="A284" s="213"/>
      <c r="E284" s="81" t="str">
        <f>IF(SUM(E286:G305)=0,"",ROUND(SUM(E286:E305),0)&amp;"g "&amp;"("&amp;ROUND(SUM(E286:E305)*100/(SUM(E286:E305)+SUM(F286:F305)+SUM(G286:G305)),0)&amp;"%)")</f>
        <v/>
      </c>
      <c r="F284" s="80" t="str">
        <f>IF(SUM(E286:G305)=0,"",ROUND(SUM(F286:F305),0)&amp;"g "&amp;"("&amp;ROUND(SUM(F286:F305)*100/(SUM(E286:E305)+SUM(F286:F305)+SUM(G286:G305)),0)&amp;"%)")</f>
        <v/>
      </c>
      <c r="G284" s="78" t="str">
        <f>IF(SUM(E286:G305)=0,"",ROUND(SUM(G286:G305),0)&amp;"g "&amp;"("&amp;ROUND(SUM(G286:G305)*100/(SUM(E286:E305)+SUM(F286:F305)+SUM(G286:G305)),0)&amp;"%)")</f>
        <v/>
      </c>
      <c r="H284" s="79">
        <f>SUM(H286:H305)</f>
        <v>0</v>
      </c>
      <c r="J284" s="213"/>
      <c r="N284" s="81" t="str">
        <f>IF(SUM(N286:P305)=0,"",ROUND(SUM(N286:N305),0)&amp;"g "&amp;"("&amp;ROUND(SUM(N286:N305)*100/(SUM(N286:N305)+SUM(O286:O305)+SUM(P286:P305)),0)&amp;"%)")</f>
        <v/>
      </c>
      <c r="O284" s="80" t="str">
        <f>IF(SUM(N286:P305)=0,"",ROUND(SUM(O286:O305),0)&amp;"g "&amp;"("&amp;ROUND(SUM(O286:O305)*100/(SUM(N286:N305)+SUM(O286:O305)+SUM(P286:P305)),0)&amp;"%)")</f>
        <v/>
      </c>
      <c r="P284" s="78" t="str">
        <f>IF(SUM(N286:P305)=0,"",ROUND(SUM(P286:P305),0)&amp;"g "&amp;"("&amp;ROUND(SUM(P286:P305)*100/(SUM(N286:N305)+SUM(O286:O305)+SUM(P286:P305)),0)&amp;"%)")</f>
        <v/>
      </c>
      <c r="Q284" s="79">
        <f>SUM(Q286:Q305)</f>
        <v>0</v>
      </c>
      <c r="S284" s="213"/>
      <c r="W284" s="81" t="str">
        <f>IF(SUM(W286:Y305)=0,"",ROUND(SUM(W286:W305),0)&amp;"g "&amp;"("&amp;ROUND(SUM(W286:W305)*100/(SUM(W286:W305)+SUM(X286:X305)+SUM(Y286:Y305)),0)&amp;"%)")</f>
        <v/>
      </c>
      <c r="X284" s="80" t="str">
        <f>IF(SUM(W286:Y305)=0,"",ROUND(SUM(X286:X305),0)&amp;"g "&amp;"("&amp;ROUND(SUM(X286:X305)*100/(SUM(W286:W305)+SUM(X286:X305)+SUM(Y286:Y305)),0)&amp;"%)")</f>
        <v/>
      </c>
      <c r="Y284" s="78" t="str">
        <f>IF(SUM(W286:Y305)=0,"",ROUND(SUM(Y286:Y305),0)&amp;"g "&amp;"("&amp;ROUND(SUM(Y286:Y305)*100/(SUM(W286:W305)+SUM(X286:X305)+SUM(Y286:Y305)),0)&amp;"%)")</f>
        <v/>
      </c>
      <c r="Z284" s="79">
        <f>SUM(Z286:Z305)</f>
        <v>0</v>
      </c>
    </row>
    <row r="285" spans="1:26" ht="13.5" customHeight="1">
      <c r="A285" s="105" t="s">
        <v>30</v>
      </c>
      <c r="B285" s="106"/>
      <c r="C285" s="2" t="s">
        <v>35</v>
      </c>
      <c r="D285" s="6" t="s">
        <v>24</v>
      </c>
      <c r="E285" s="107" t="s">
        <v>23</v>
      </c>
      <c r="F285" s="28" t="s">
        <v>21</v>
      </c>
      <c r="G285" s="103" t="s">
        <v>22</v>
      </c>
      <c r="H285" s="6" t="s">
        <v>25</v>
      </c>
      <c r="J285" s="105" t="s">
        <v>30</v>
      </c>
      <c r="K285" s="106"/>
      <c r="L285" s="2" t="s">
        <v>35</v>
      </c>
      <c r="M285" s="6" t="s">
        <v>24</v>
      </c>
      <c r="N285" s="107" t="s">
        <v>23</v>
      </c>
      <c r="O285" s="28" t="s">
        <v>21</v>
      </c>
      <c r="P285" s="103" t="s">
        <v>22</v>
      </c>
      <c r="Q285" s="6" t="s">
        <v>25</v>
      </c>
      <c r="S285" s="105" t="s">
        <v>30</v>
      </c>
      <c r="T285" s="106"/>
      <c r="U285" s="2" t="s">
        <v>35</v>
      </c>
      <c r="V285" s="6" t="s">
        <v>24</v>
      </c>
      <c r="W285" s="107" t="s">
        <v>23</v>
      </c>
      <c r="X285" s="28" t="s">
        <v>21</v>
      </c>
      <c r="Y285" s="103" t="s">
        <v>22</v>
      </c>
      <c r="Z285" s="6" t="s">
        <v>25</v>
      </c>
    </row>
    <row r="286" spans="1:26" ht="13.5" customHeight="1">
      <c r="A286" s="160"/>
      <c r="B286" s="161"/>
      <c r="C286" s="49"/>
      <c r="D286" s="23" t="str">
        <f>IF(A286="","",VLOOKUP(A286,食材リスト!$A$6:$H$505,3,FALSE))</f>
        <v/>
      </c>
      <c r="E286" s="17" t="str">
        <f>IF(COUNTA(A286:C286)&lt;&gt;2,"",ROUND(VLOOKUP(A286,食材リスト!$A$6:$H$505,4,FALSE)*C286/VLOOKUP(A286,食材リスト!$A$6:$H$505,2,FALSE),1))</f>
        <v/>
      </c>
      <c r="F286" s="29" t="str">
        <f>IF(COUNTA(A286:C286)&lt;&gt;2,"",ROUND(VLOOKUP(A286,食材リスト!$A$6:$H$505,5,FALSE)*C286/VLOOKUP(A286,食材リスト!$A$6:$H$505,2,FALSE),1))</f>
        <v/>
      </c>
      <c r="G286" s="18" t="str">
        <f>IF(COUNTA(A286:C286)&lt;&gt;2,"",ROUND(VLOOKUP(A286,食材リスト!$A$6:$H$505,6,FALSE)*C286/VLOOKUP(A286,食材リスト!$A$6:$H$505,2,FALSE),1))</f>
        <v/>
      </c>
      <c r="H286" s="24" t="str">
        <f>IF(COUNTA(A286:C286)&lt;&gt;2,"",ROUND(VLOOKUP(A286,食材リスト!$A$6:$H$505,7,FALSE)*C286/VLOOKUP(A286,食材リスト!$A$6:$H$505,2,FALSE),0))</f>
        <v/>
      </c>
      <c r="J286" s="154"/>
      <c r="K286" s="155"/>
      <c r="L286" s="49"/>
      <c r="M286" s="23" t="str">
        <f>IF(J286="","",VLOOKUP(J286,食材リスト!$A$6:$H$505,3,FALSE))</f>
        <v/>
      </c>
      <c r="N286" s="17" t="str">
        <f>IF(COUNTA(J286:L286)&lt;&gt;2,"",ROUND(VLOOKUP(J286,食材リスト!$A$6:$H$505,4,FALSE)*L286/VLOOKUP(J286,食材リスト!$A$6:$H$505,2,FALSE),1))</f>
        <v/>
      </c>
      <c r="O286" s="29" t="str">
        <f>IF(COUNTA(J286:L286)&lt;&gt;2,"",ROUND(VLOOKUP(J286,食材リスト!$A$6:$H$505,5,FALSE)*L286/VLOOKUP(J286,食材リスト!$A$6:$H$505,2,FALSE),1))</f>
        <v/>
      </c>
      <c r="P286" s="18" t="str">
        <f>IF(COUNTA(J286:L286)&lt;&gt;2,"",ROUND(VLOOKUP(J286,食材リスト!$A$6:$H$505,6,FALSE)*L286/VLOOKUP(J286,食材リスト!$A$6:$H$505,2,FALSE),1))</f>
        <v/>
      </c>
      <c r="Q286" s="24" t="str">
        <f>IF(COUNTA(J286:L286)&lt;&gt;2,"",ROUND(VLOOKUP(J286,食材リスト!$A$6:$H$505,7,FALSE)*L286/VLOOKUP(J286,食材リスト!$A$6:$H$505,2,FALSE),0))</f>
        <v/>
      </c>
      <c r="S286" s="154"/>
      <c r="T286" s="155"/>
      <c r="U286" s="49"/>
      <c r="V286" s="23" t="str">
        <f>IF(S286="","",VLOOKUP(S286,食材リスト!$A$6:$H$505,3,FALSE))</f>
        <v/>
      </c>
      <c r="W286" s="17" t="str">
        <f>IF(COUNTA(S286:U286)&lt;&gt;2,"",ROUND(VLOOKUP(S286,食材リスト!$A$6:$H$505,4,FALSE)*U286/VLOOKUP(S286,食材リスト!$A$6:$H$505,2,FALSE),1))</f>
        <v/>
      </c>
      <c r="X286" s="29" t="str">
        <f>IF(COUNTA(S286:U286)&lt;&gt;2,"",ROUND(VLOOKUP(S286,食材リスト!$A$6:$H$505,5,FALSE)*U286/VLOOKUP(S286,食材リスト!$A$6:$H$505,2,FALSE),1))</f>
        <v/>
      </c>
      <c r="Y286" s="18" t="str">
        <f>IF(COUNTA(S286:U286)&lt;&gt;2,"",ROUND(VLOOKUP(S286,食材リスト!$A$6:$H$505,6,FALSE)*U286/VLOOKUP(S286,食材リスト!$A$6:$H$505,2,FALSE),1))</f>
        <v/>
      </c>
      <c r="Z286" s="24" t="str">
        <f>IF(COUNTA(S286:U286)&lt;&gt;2,"",ROUND(VLOOKUP(S286,食材リスト!$A$6:$H$505,7,FALSE)*U286/VLOOKUP(S286,食材リスト!$A$6:$H$505,2,FALSE),0))</f>
        <v/>
      </c>
    </row>
    <row r="287" spans="1:26" ht="13.5" customHeight="1">
      <c r="A287" s="154"/>
      <c r="B287" s="155"/>
      <c r="C287" s="34"/>
      <c r="D287" s="12" t="str">
        <f>IF(A287="","",VLOOKUP(A287,食材リスト!$A$6:$H$505,3,FALSE))</f>
        <v/>
      </c>
      <c r="E287" s="19" t="str">
        <f>IF(COUNTA(A287:C287)&lt;&gt;2,"",ROUND(VLOOKUP(A287,食材リスト!$A$6:$H$505,4,FALSE)*C287/VLOOKUP(A287,食材リスト!$A$6:$H$505,2,FALSE),1))</f>
        <v/>
      </c>
      <c r="F287" s="30" t="str">
        <f>IF(COUNTA(A287:C287)&lt;&gt;2,"",ROUND(VLOOKUP(A287,食材リスト!$A$6:$H$505,5,FALSE)*C287/VLOOKUP(A287,食材リスト!$A$6:$H$505,2,FALSE),1))</f>
        <v/>
      </c>
      <c r="G287" s="20" t="str">
        <f>IF(COUNTA(A287:C287)&lt;&gt;2,"",ROUND(VLOOKUP(A287,食材リスト!$A$6:$H$505,6,FALSE)*C287/VLOOKUP(A287,食材リスト!$A$6:$H$505,2,FALSE),1))</f>
        <v/>
      </c>
      <c r="H287" s="25" t="str">
        <f>IF(COUNTA(A287:C287)&lt;&gt;2,"",ROUND(VLOOKUP(A287,食材リスト!$A$6:$H$505,7,FALSE)*C287/VLOOKUP(A287,食材リスト!$A$6:$H$505,2,FALSE),0))</f>
        <v/>
      </c>
      <c r="J287" s="154"/>
      <c r="K287" s="155"/>
      <c r="L287" s="34"/>
      <c r="M287" s="12" t="str">
        <f>IF(J287="","",VLOOKUP(J287,食材リスト!$A$6:$H$505,3,FALSE))</f>
        <v/>
      </c>
      <c r="N287" s="19" t="str">
        <f>IF(COUNTA(J287:L287)&lt;&gt;2,"",ROUND(VLOOKUP(J287,食材リスト!$A$6:$H$505,4,FALSE)*L287/VLOOKUP(J287,食材リスト!$A$6:$H$505,2,FALSE),1))</f>
        <v/>
      </c>
      <c r="O287" s="30" t="str">
        <f>IF(COUNTA(J287:L287)&lt;&gt;2,"",ROUND(VLOOKUP(J287,食材リスト!$A$6:$H$505,5,FALSE)*L287/VLOOKUP(J287,食材リスト!$A$6:$H$505,2,FALSE),1))</f>
        <v/>
      </c>
      <c r="P287" s="20" t="str">
        <f>IF(COUNTA(J287:L287)&lt;&gt;2,"",ROUND(VLOOKUP(J287,食材リスト!$A$6:$H$505,6,FALSE)*L287/VLOOKUP(J287,食材リスト!$A$6:$H$505,2,FALSE),1))</f>
        <v/>
      </c>
      <c r="Q287" s="25" t="str">
        <f>IF(COUNTA(J287:L287)&lt;&gt;2,"",ROUND(VLOOKUP(J287,食材リスト!$A$6:$H$505,7,FALSE)*L287/VLOOKUP(J287,食材リスト!$A$6:$H$505,2,FALSE),0))</f>
        <v/>
      </c>
      <c r="S287" s="154"/>
      <c r="T287" s="155"/>
      <c r="U287" s="34"/>
      <c r="V287" s="12" t="str">
        <f>IF(S287="","",VLOOKUP(S287,食材リスト!$A$6:$H$505,3,FALSE))</f>
        <v/>
      </c>
      <c r="W287" s="19" t="str">
        <f>IF(COUNTA(S287:U287)&lt;&gt;2,"",ROUND(VLOOKUP(S287,食材リスト!$A$6:$H$505,4,FALSE)*U287/VLOOKUP(S287,食材リスト!$A$6:$H$505,2,FALSE),1))</f>
        <v/>
      </c>
      <c r="X287" s="30" t="str">
        <f>IF(COUNTA(S287:U287)&lt;&gt;2,"",ROUND(VLOOKUP(S287,食材リスト!$A$6:$H$505,5,FALSE)*U287/VLOOKUP(S287,食材リスト!$A$6:$H$505,2,FALSE),1))</f>
        <v/>
      </c>
      <c r="Y287" s="20" t="str">
        <f>IF(COUNTA(S287:U287)&lt;&gt;2,"",ROUND(VLOOKUP(S287,食材リスト!$A$6:$H$505,6,FALSE)*U287/VLOOKUP(S287,食材リスト!$A$6:$H$505,2,FALSE),1))</f>
        <v/>
      </c>
      <c r="Z287" s="25" t="str">
        <f>IF(COUNTA(S287:U287)&lt;&gt;2,"",ROUND(VLOOKUP(S287,食材リスト!$A$6:$H$505,7,FALSE)*U287/VLOOKUP(S287,食材リスト!$A$6:$H$505,2,FALSE),0))</f>
        <v/>
      </c>
    </row>
    <row r="288" spans="1:26" ht="13.5" customHeight="1">
      <c r="A288" s="154"/>
      <c r="B288" s="155"/>
      <c r="C288" s="34"/>
      <c r="D288" s="12" t="str">
        <f>IF(A288="","",VLOOKUP(A288,食材リスト!$A$6:$H$505,3,FALSE))</f>
        <v/>
      </c>
      <c r="E288" s="19" t="str">
        <f>IF(COUNTA(A288:C288)&lt;&gt;2,"",ROUND(VLOOKUP(A288,食材リスト!$A$6:$H$505,4,FALSE)*C288/VLOOKUP(A288,食材リスト!$A$6:$H$505,2,FALSE),1))</f>
        <v/>
      </c>
      <c r="F288" s="30" t="str">
        <f>IF(COUNTA(A288:C288)&lt;&gt;2,"",ROUND(VLOOKUP(A288,食材リスト!$A$6:$H$505,5,FALSE)*C288/VLOOKUP(A288,食材リスト!$A$6:$H$505,2,FALSE),1))</f>
        <v/>
      </c>
      <c r="G288" s="20" t="str">
        <f>IF(COUNTA(A288:C288)&lt;&gt;2,"",ROUND(VLOOKUP(A288,食材リスト!$A$6:$H$505,6,FALSE)*C288/VLOOKUP(A288,食材リスト!$A$6:$H$505,2,FALSE),1))</f>
        <v/>
      </c>
      <c r="H288" s="25" t="str">
        <f>IF(COUNTA(A288:C288)&lt;&gt;2,"",ROUND(VLOOKUP(A288,食材リスト!$A$6:$H$505,7,FALSE)*C288/VLOOKUP(A288,食材リスト!$A$6:$H$505,2,FALSE),0))</f>
        <v/>
      </c>
      <c r="J288" s="154"/>
      <c r="K288" s="155"/>
      <c r="L288" s="34"/>
      <c r="M288" s="12" t="str">
        <f>IF(J288="","",VLOOKUP(J288,食材リスト!$A$6:$H$505,3,FALSE))</f>
        <v/>
      </c>
      <c r="N288" s="19" t="str">
        <f>IF(COUNTA(J288:L288)&lt;&gt;2,"",ROUND(VLOOKUP(J288,食材リスト!$A$6:$H$505,4,FALSE)*L288/VLOOKUP(J288,食材リスト!$A$6:$H$505,2,FALSE),1))</f>
        <v/>
      </c>
      <c r="O288" s="30" t="str">
        <f>IF(COUNTA(J288:L288)&lt;&gt;2,"",ROUND(VLOOKUP(J288,食材リスト!$A$6:$H$505,5,FALSE)*L288/VLOOKUP(J288,食材リスト!$A$6:$H$505,2,FALSE),1))</f>
        <v/>
      </c>
      <c r="P288" s="20" t="str">
        <f>IF(COUNTA(J288:L288)&lt;&gt;2,"",ROUND(VLOOKUP(J288,食材リスト!$A$6:$H$505,6,FALSE)*L288/VLOOKUP(J288,食材リスト!$A$6:$H$505,2,FALSE),1))</f>
        <v/>
      </c>
      <c r="Q288" s="25" t="str">
        <f>IF(COUNTA(J288:L288)&lt;&gt;2,"",ROUND(VLOOKUP(J288,食材リスト!$A$6:$H$505,7,FALSE)*L288/VLOOKUP(J288,食材リスト!$A$6:$H$505,2,FALSE),0))</f>
        <v/>
      </c>
      <c r="S288" s="154"/>
      <c r="T288" s="155"/>
      <c r="U288" s="34"/>
      <c r="V288" s="12" t="str">
        <f>IF(S288="","",VLOOKUP(S288,食材リスト!$A$6:$H$505,3,FALSE))</f>
        <v/>
      </c>
      <c r="W288" s="19" t="str">
        <f>IF(COUNTA(S288:U288)&lt;&gt;2,"",ROUND(VLOOKUP(S288,食材リスト!$A$6:$H$505,4,FALSE)*U288/VLOOKUP(S288,食材リスト!$A$6:$H$505,2,FALSE),1))</f>
        <v/>
      </c>
      <c r="X288" s="30" t="str">
        <f>IF(COUNTA(S288:U288)&lt;&gt;2,"",ROUND(VLOOKUP(S288,食材リスト!$A$6:$H$505,5,FALSE)*U288/VLOOKUP(S288,食材リスト!$A$6:$H$505,2,FALSE),1))</f>
        <v/>
      </c>
      <c r="Y288" s="20" t="str">
        <f>IF(COUNTA(S288:U288)&lt;&gt;2,"",ROUND(VLOOKUP(S288,食材リスト!$A$6:$H$505,6,FALSE)*U288/VLOOKUP(S288,食材リスト!$A$6:$H$505,2,FALSE),1))</f>
        <v/>
      </c>
      <c r="Z288" s="25" t="str">
        <f>IF(COUNTA(S288:U288)&lt;&gt;2,"",ROUND(VLOOKUP(S288,食材リスト!$A$6:$H$505,7,FALSE)*U288/VLOOKUP(S288,食材リスト!$A$6:$H$505,2,FALSE),0))</f>
        <v/>
      </c>
    </row>
    <row r="289" spans="1:26" ht="13.5" customHeight="1">
      <c r="A289" s="154"/>
      <c r="B289" s="155"/>
      <c r="C289" s="34"/>
      <c r="D289" s="12" t="str">
        <f>IF(A289="","",VLOOKUP(A289,食材リスト!$A$6:$H$505,3,FALSE))</f>
        <v/>
      </c>
      <c r="E289" s="19" t="str">
        <f>IF(COUNTA(A289:C289)&lt;&gt;2,"",ROUND(VLOOKUP(A289,食材リスト!$A$6:$H$505,4,FALSE)*C289/VLOOKUP(A289,食材リスト!$A$6:$H$505,2,FALSE),1))</f>
        <v/>
      </c>
      <c r="F289" s="30" t="str">
        <f>IF(COUNTA(A289:C289)&lt;&gt;2,"",ROUND(VLOOKUP(A289,食材リスト!$A$6:$H$505,5,FALSE)*C289/VLOOKUP(A289,食材リスト!$A$6:$H$505,2,FALSE),1))</f>
        <v/>
      </c>
      <c r="G289" s="20" t="str">
        <f>IF(COUNTA(A289:C289)&lt;&gt;2,"",ROUND(VLOOKUP(A289,食材リスト!$A$6:$H$505,6,FALSE)*C289/VLOOKUP(A289,食材リスト!$A$6:$H$505,2,FALSE),1))</f>
        <v/>
      </c>
      <c r="H289" s="25" t="str">
        <f>IF(COUNTA(A289:C289)&lt;&gt;2,"",ROUND(VLOOKUP(A289,食材リスト!$A$6:$H$505,7,FALSE)*C289/VLOOKUP(A289,食材リスト!$A$6:$H$505,2,FALSE),0))</f>
        <v/>
      </c>
      <c r="J289" s="154"/>
      <c r="K289" s="155"/>
      <c r="L289" s="34"/>
      <c r="M289" s="12" t="str">
        <f>IF(J289="","",VLOOKUP(J289,食材リスト!$A$6:$H$505,3,FALSE))</f>
        <v/>
      </c>
      <c r="N289" s="19" t="str">
        <f>IF(COUNTA(J289:L289)&lt;&gt;2,"",ROUND(VLOOKUP(J289,食材リスト!$A$6:$H$505,4,FALSE)*L289/VLOOKUP(J289,食材リスト!$A$6:$H$505,2,FALSE),1))</f>
        <v/>
      </c>
      <c r="O289" s="30" t="str">
        <f>IF(COUNTA(J289:L289)&lt;&gt;2,"",ROUND(VLOOKUP(J289,食材リスト!$A$6:$H$505,5,FALSE)*L289/VLOOKUP(J289,食材リスト!$A$6:$H$505,2,FALSE),1))</f>
        <v/>
      </c>
      <c r="P289" s="20" t="str">
        <f>IF(COUNTA(J289:L289)&lt;&gt;2,"",ROUND(VLOOKUP(J289,食材リスト!$A$6:$H$505,6,FALSE)*L289/VLOOKUP(J289,食材リスト!$A$6:$H$505,2,FALSE),1))</f>
        <v/>
      </c>
      <c r="Q289" s="25" t="str">
        <f>IF(COUNTA(J289:L289)&lt;&gt;2,"",ROUND(VLOOKUP(J289,食材リスト!$A$6:$H$505,7,FALSE)*L289/VLOOKUP(J289,食材リスト!$A$6:$H$505,2,FALSE),0))</f>
        <v/>
      </c>
      <c r="S289" s="154"/>
      <c r="T289" s="155"/>
      <c r="U289" s="34"/>
      <c r="V289" s="12" t="str">
        <f>IF(S289="","",VLOOKUP(S289,食材リスト!$A$6:$H$505,3,FALSE))</f>
        <v/>
      </c>
      <c r="W289" s="19" t="str">
        <f>IF(COUNTA(S289:U289)&lt;&gt;2,"",ROUND(VLOOKUP(S289,食材リスト!$A$6:$H$505,4,FALSE)*U289/VLOOKUP(S289,食材リスト!$A$6:$H$505,2,FALSE),1))</f>
        <v/>
      </c>
      <c r="X289" s="30" t="str">
        <f>IF(COUNTA(S289:U289)&lt;&gt;2,"",ROUND(VLOOKUP(S289,食材リスト!$A$6:$H$505,5,FALSE)*U289/VLOOKUP(S289,食材リスト!$A$6:$H$505,2,FALSE),1))</f>
        <v/>
      </c>
      <c r="Y289" s="20" t="str">
        <f>IF(COUNTA(S289:U289)&lt;&gt;2,"",ROUND(VLOOKUP(S289,食材リスト!$A$6:$H$505,6,FALSE)*U289/VLOOKUP(S289,食材リスト!$A$6:$H$505,2,FALSE),1))</f>
        <v/>
      </c>
      <c r="Z289" s="25" t="str">
        <f>IF(COUNTA(S289:U289)&lt;&gt;2,"",ROUND(VLOOKUP(S289,食材リスト!$A$6:$H$505,7,FALSE)*U289/VLOOKUP(S289,食材リスト!$A$6:$H$505,2,FALSE),0))</f>
        <v/>
      </c>
    </row>
    <row r="290" spans="1:26" ht="13.5" customHeight="1">
      <c r="A290" s="154"/>
      <c r="B290" s="155"/>
      <c r="C290" s="34"/>
      <c r="D290" s="12" t="str">
        <f>IF(A290="","",VLOOKUP(A290,食材リスト!$A$6:$H$505,3,FALSE))</f>
        <v/>
      </c>
      <c r="E290" s="19" t="str">
        <f>IF(COUNTA(A290:C290)&lt;&gt;2,"",ROUND(VLOOKUP(A290,食材リスト!$A$6:$H$505,4,FALSE)*C290/VLOOKUP(A290,食材リスト!$A$6:$H$505,2,FALSE),1))</f>
        <v/>
      </c>
      <c r="F290" s="30" t="str">
        <f>IF(COUNTA(A290:C290)&lt;&gt;2,"",ROUND(VLOOKUP(A290,食材リスト!$A$6:$H$505,5,FALSE)*C290/VLOOKUP(A290,食材リスト!$A$6:$H$505,2,FALSE),1))</f>
        <v/>
      </c>
      <c r="G290" s="20" t="str">
        <f>IF(COUNTA(A290:C290)&lt;&gt;2,"",ROUND(VLOOKUP(A290,食材リスト!$A$6:$H$505,6,FALSE)*C290/VLOOKUP(A290,食材リスト!$A$6:$H$505,2,FALSE),1))</f>
        <v/>
      </c>
      <c r="H290" s="25" t="str">
        <f>IF(COUNTA(A290:C290)&lt;&gt;2,"",ROUND(VLOOKUP(A290,食材リスト!$A$6:$H$505,7,FALSE)*C290/VLOOKUP(A290,食材リスト!$A$6:$H$505,2,FALSE),0))</f>
        <v/>
      </c>
      <c r="J290" s="154"/>
      <c r="K290" s="155"/>
      <c r="L290" s="34"/>
      <c r="M290" s="12" t="str">
        <f>IF(J290="","",VLOOKUP(J290,食材リスト!$A$6:$H$505,3,FALSE))</f>
        <v/>
      </c>
      <c r="N290" s="19" t="str">
        <f>IF(COUNTA(J290:L290)&lt;&gt;2,"",ROUND(VLOOKUP(J290,食材リスト!$A$6:$H$505,4,FALSE)*L290/VLOOKUP(J290,食材リスト!$A$6:$H$505,2,FALSE),1))</f>
        <v/>
      </c>
      <c r="O290" s="30" t="str">
        <f>IF(COUNTA(J290:L290)&lt;&gt;2,"",ROUND(VLOOKUP(J290,食材リスト!$A$6:$H$505,5,FALSE)*L290/VLOOKUP(J290,食材リスト!$A$6:$H$505,2,FALSE),1))</f>
        <v/>
      </c>
      <c r="P290" s="20" t="str">
        <f>IF(COUNTA(J290:L290)&lt;&gt;2,"",ROUND(VLOOKUP(J290,食材リスト!$A$6:$H$505,6,FALSE)*L290/VLOOKUP(J290,食材リスト!$A$6:$H$505,2,FALSE),1))</f>
        <v/>
      </c>
      <c r="Q290" s="25" t="str">
        <f>IF(COUNTA(J290:L290)&lt;&gt;2,"",ROUND(VLOOKUP(J290,食材リスト!$A$6:$H$505,7,FALSE)*L290/VLOOKUP(J290,食材リスト!$A$6:$H$505,2,FALSE),0))</f>
        <v/>
      </c>
      <c r="S290" s="154"/>
      <c r="T290" s="155"/>
      <c r="U290" s="34"/>
      <c r="V290" s="12" t="str">
        <f>IF(S290="","",VLOOKUP(S290,食材リスト!$A$6:$H$505,3,FALSE))</f>
        <v/>
      </c>
      <c r="W290" s="19" t="str">
        <f>IF(COUNTA(S290:U290)&lt;&gt;2,"",ROUND(VLOOKUP(S290,食材リスト!$A$6:$H$505,4,FALSE)*U290/VLOOKUP(S290,食材リスト!$A$6:$H$505,2,FALSE),1))</f>
        <v/>
      </c>
      <c r="X290" s="30" t="str">
        <f>IF(COUNTA(S290:U290)&lt;&gt;2,"",ROUND(VLOOKUP(S290,食材リスト!$A$6:$H$505,5,FALSE)*U290/VLOOKUP(S290,食材リスト!$A$6:$H$505,2,FALSE),1))</f>
        <v/>
      </c>
      <c r="Y290" s="20" t="str">
        <f>IF(COUNTA(S290:U290)&lt;&gt;2,"",ROUND(VLOOKUP(S290,食材リスト!$A$6:$H$505,6,FALSE)*U290/VLOOKUP(S290,食材リスト!$A$6:$H$505,2,FALSE),1))</f>
        <v/>
      </c>
      <c r="Z290" s="25" t="str">
        <f>IF(COUNTA(S290:U290)&lt;&gt;2,"",ROUND(VLOOKUP(S290,食材リスト!$A$6:$H$505,7,FALSE)*U290/VLOOKUP(S290,食材リスト!$A$6:$H$505,2,FALSE),0))</f>
        <v/>
      </c>
    </row>
    <row r="291" spans="1:26" s="5" customFormat="1" ht="13.5" customHeight="1">
      <c r="A291" s="154"/>
      <c r="B291" s="155"/>
      <c r="C291" s="34"/>
      <c r="D291" s="12" t="str">
        <f>IF(A291="","",VLOOKUP(A291,食材リスト!$A$6:$H$505,3,FALSE))</f>
        <v/>
      </c>
      <c r="E291" s="19" t="str">
        <f>IF(COUNTA(A291:C291)&lt;&gt;2,"",ROUND(VLOOKUP(A291,食材リスト!$A$6:$H$505,4,FALSE)*C291/VLOOKUP(A291,食材リスト!$A$6:$H$505,2,FALSE),1))</f>
        <v/>
      </c>
      <c r="F291" s="30" t="str">
        <f>IF(COUNTA(A291:C291)&lt;&gt;2,"",ROUND(VLOOKUP(A291,食材リスト!$A$6:$H$505,5,FALSE)*C291/VLOOKUP(A291,食材リスト!$A$6:$H$505,2,FALSE),1))</f>
        <v/>
      </c>
      <c r="G291" s="20" t="str">
        <f>IF(COUNTA(A291:C291)&lt;&gt;2,"",ROUND(VLOOKUP(A291,食材リスト!$A$6:$H$505,6,FALSE)*C291/VLOOKUP(A291,食材リスト!$A$6:$H$505,2,FALSE),1))</f>
        <v/>
      </c>
      <c r="H291" s="25" t="str">
        <f>IF(COUNTA(A291:C291)&lt;&gt;2,"",ROUND(VLOOKUP(A291,食材リスト!$A$6:$H$505,7,FALSE)*C291/VLOOKUP(A291,食材リスト!$A$6:$H$505,2,FALSE),0))</f>
        <v/>
      </c>
      <c r="I291"/>
      <c r="J291" s="154"/>
      <c r="K291" s="155"/>
      <c r="L291" s="34"/>
      <c r="M291" s="12" t="str">
        <f>IF(J291="","",VLOOKUP(J291,食材リスト!$A$6:$H$505,3,FALSE))</f>
        <v/>
      </c>
      <c r="N291" s="19" t="str">
        <f>IF(COUNTA(J291:L291)&lt;&gt;2,"",ROUND(VLOOKUP(J291,食材リスト!$A$6:$H$505,4,FALSE)*L291/VLOOKUP(J291,食材リスト!$A$6:$H$505,2,FALSE),1))</f>
        <v/>
      </c>
      <c r="O291" s="30" t="str">
        <f>IF(COUNTA(J291:L291)&lt;&gt;2,"",ROUND(VLOOKUP(J291,食材リスト!$A$6:$H$505,5,FALSE)*L291/VLOOKUP(J291,食材リスト!$A$6:$H$505,2,FALSE),1))</f>
        <v/>
      </c>
      <c r="P291" s="20" t="str">
        <f>IF(COUNTA(J291:L291)&lt;&gt;2,"",ROUND(VLOOKUP(J291,食材リスト!$A$6:$H$505,6,FALSE)*L291/VLOOKUP(J291,食材リスト!$A$6:$H$505,2,FALSE),1))</f>
        <v/>
      </c>
      <c r="Q291" s="25" t="str">
        <f>IF(COUNTA(J291:L291)&lt;&gt;2,"",ROUND(VLOOKUP(J291,食材リスト!$A$6:$H$505,7,FALSE)*L291/VLOOKUP(J291,食材リスト!$A$6:$H$505,2,FALSE),0))</f>
        <v/>
      </c>
      <c r="R291"/>
      <c r="S291" s="154"/>
      <c r="T291" s="155"/>
      <c r="U291" s="34"/>
      <c r="V291" s="12" t="str">
        <f>IF(S291="","",VLOOKUP(S291,食材リスト!$A$6:$H$505,3,FALSE))</f>
        <v/>
      </c>
      <c r="W291" s="19" t="str">
        <f>IF(COUNTA(S291:U291)&lt;&gt;2,"",ROUND(VLOOKUP(S291,食材リスト!$A$6:$H$505,4,FALSE)*U291/VLOOKUP(S291,食材リスト!$A$6:$H$505,2,FALSE),1))</f>
        <v/>
      </c>
      <c r="X291" s="30" t="str">
        <f>IF(COUNTA(S291:U291)&lt;&gt;2,"",ROUND(VLOOKUP(S291,食材リスト!$A$6:$H$505,5,FALSE)*U291/VLOOKUP(S291,食材リスト!$A$6:$H$505,2,FALSE),1))</f>
        <v/>
      </c>
      <c r="Y291" s="20" t="str">
        <f>IF(COUNTA(S291:U291)&lt;&gt;2,"",ROUND(VLOOKUP(S291,食材リスト!$A$6:$H$505,6,FALSE)*U291/VLOOKUP(S291,食材リスト!$A$6:$H$505,2,FALSE),1))</f>
        <v/>
      </c>
      <c r="Z291" s="25" t="str">
        <f>IF(COUNTA(S291:U291)&lt;&gt;2,"",ROUND(VLOOKUP(S291,食材リスト!$A$6:$H$505,7,FALSE)*U291/VLOOKUP(S291,食材リスト!$A$6:$H$505,2,FALSE),0))</f>
        <v/>
      </c>
    </row>
    <row r="292" spans="1:26" ht="13.5" customHeight="1">
      <c r="A292" s="154"/>
      <c r="B292" s="155"/>
      <c r="C292" s="34"/>
      <c r="D292" s="12" t="str">
        <f>IF(A292="","",VLOOKUP(A292,食材リスト!$A$6:$H$505,3,FALSE))</f>
        <v/>
      </c>
      <c r="E292" s="19" t="str">
        <f>IF(COUNTA(A292:C292)&lt;&gt;2,"",ROUND(VLOOKUP(A292,食材リスト!$A$6:$H$505,4,FALSE)*C292/VLOOKUP(A292,食材リスト!$A$6:$H$505,2,FALSE),1))</f>
        <v/>
      </c>
      <c r="F292" s="30" t="str">
        <f>IF(COUNTA(A292:C292)&lt;&gt;2,"",ROUND(VLOOKUP(A292,食材リスト!$A$6:$H$505,5,FALSE)*C292/VLOOKUP(A292,食材リスト!$A$6:$H$505,2,FALSE),1))</f>
        <v/>
      </c>
      <c r="G292" s="20" t="str">
        <f>IF(COUNTA(A292:C292)&lt;&gt;2,"",ROUND(VLOOKUP(A292,食材リスト!$A$6:$H$505,6,FALSE)*C292/VLOOKUP(A292,食材リスト!$A$6:$H$505,2,FALSE),1))</f>
        <v/>
      </c>
      <c r="H292" s="25" t="str">
        <f>IF(COUNTA(A292:C292)&lt;&gt;2,"",ROUND(VLOOKUP(A292,食材リスト!$A$6:$H$505,7,FALSE)*C292/VLOOKUP(A292,食材リスト!$A$6:$H$505,2,FALSE),0))</f>
        <v/>
      </c>
      <c r="J292" s="154"/>
      <c r="K292" s="155"/>
      <c r="L292" s="34"/>
      <c r="M292" s="12" t="str">
        <f>IF(J292="","",VLOOKUP(J292,食材リスト!$A$6:$H$505,3,FALSE))</f>
        <v/>
      </c>
      <c r="N292" s="19" t="str">
        <f>IF(COUNTA(J292:L292)&lt;&gt;2,"",ROUND(VLOOKUP(J292,食材リスト!$A$6:$H$505,4,FALSE)*L292/VLOOKUP(J292,食材リスト!$A$6:$H$505,2,FALSE),1))</f>
        <v/>
      </c>
      <c r="O292" s="30" t="str">
        <f>IF(COUNTA(J292:L292)&lt;&gt;2,"",ROUND(VLOOKUP(J292,食材リスト!$A$6:$H$505,5,FALSE)*L292/VLOOKUP(J292,食材リスト!$A$6:$H$505,2,FALSE),1))</f>
        <v/>
      </c>
      <c r="P292" s="20" t="str">
        <f>IF(COUNTA(J292:L292)&lt;&gt;2,"",ROUND(VLOOKUP(J292,食材リスト!$A$6:$H$505,6,FALSE)*L292/VLOOKUP(J292,食材リスト!$A$6:$H$505,2,FALSE),1))</f>
        <v/>
      </c>
      <c r="Q292" s="25" t="str">
        <f>IF(COUNTA(J292:L292)&lt;&gt;2,"",ROUND(VLOOKUP(J292,食材リスト!$A$6:$H$505,7,FALSE)*L292/VLOOKUP(J292,食材リスト!$A$6:$H$505,2,FALSE),0))</f>
        <v/>
      </c>
      <c r="S292" s="154"/>
      <c r="T292" s="155"/>
      <c r="U292" s="34"/>
      <c r="V292" s="12" t="str">
        <f>IF(S292="","",VLOOKUP(S292,食材リスト!$A$6:$H$505,3,FALSE))</f>
        <v/>
      </c>
      <c r="W292" s="19" t="str">
        <f>IF(COUNTA(S292:U292)&lt;&gt;2,"",ROUND(VLOOKUP(S292,食材リスト!$A$6:$H$505,4,FALSE)*U292/VLOOKUP(S292,食材リスト!$A$6:$H$505,2,FALSE),1))</f>
        <v/>
      </c>
      <c r="X292" s="30" t="str">
        <f>IF(COUNTA(S292:U292)&lt;&gt;2,"",ROUND(VLOOKUP(S292,食材リスト!$A$6:$H$505,5,FALSE)*U292/VLOOKUP(S292,食材リスト!$A$6:$H$505,2,FALSE),1))</f>
        <v/>
      </c>
      <c r="Y292" s="20" t="str">
        <f>IF(COUNTA(S292:U292)&lt;&gt;2,"",ROUND(VLOOKUP(S292,食材リスト!$A$6:$H$505,6,FALSE)*U292/VLOOKUP(S292,食材リスト!$A$6:$H$505,2,FALSE),1))</f>
        <v/>
      </c>
      <c r="Z292" s="25" t="str">
        <f>IF(COUNTA(S292:U292)&lt;&gt;2,"",ROUND(VLOOKUP(S292,食材リスト!$A$6:$H$505,7,FALSE)*U292/VLOOKUP(S292,食材リスト!$A$6:$H$505,2,FALSE),0))</f>
        <v/>
      </c>
    </row>
    <row r="293" spans="1:26" ht="13.5" customHeight="1">
      <c r="A293" s="154"/>
      <c r="B293" s="155"/>
      <c r="C293" s="34"/>
      <c r="D293" s="12" t="str">
        <f>IF(A293="","",VLOOKUP(A293,食材リスト!$A$6:$H$505,3,FALSE))</f>
        <v/>
      </c>
      <c r="E293" s="19" t="str">
        <f>IF(COUNTA(A293:C293)&lt;&gt;2,"",ROUND(VLOOKUP(A293,食材リスト!$A$6:$H$505,4,FALSE)*C293/VLOOKUP(A293,食材リスト!$A$6:$H$505,2,FALSE),1))</f>
        <v/>
      </c>
      <c r="F293" s="30" t="str">
        <f>IF(COUNTA(A293:C293)&lt;&gt;2,"",ROUND(VLOOKUP(A293,食材リスト!$A$6:$H$505,5,FALSE)*C293/VLOOKUP(A293,食材リスト!$A$6:$H$505,2,FALSE),1))</f>
        <v/>
      </c>
      <c r="G293" s="20" t="str">
        <f>IF(COUNTA(A293:C293)&lt;&gt;2,"",ROUND(VLOOKUP(A293,食材リスト!$A$6:$H$505,6,FALSE)*C293/VLOOKUP(A293,食材リスト!$A$6:$H$505,2,FALSE),1))</f>
        <v/>
      </c>
      <c r="H293" s="25" t="str">
        <f>IF(COUNTA(A293:C293)&lt;&gt;2,"",ROUND(VLOOKUP(A293,食材リスト!$A$6:$H$505,7,FALSE)*C293/VLOOKUP(A293,食材リスト!$A$6:$H$505,2,FALSE),0))</f>
        <v/>
      </c>
      <c r="J293" s="154"/>
      <c r="K293" s="155"/>
      <c r="L293" s="34"/>
      <c r="M293" s="12" t="str">
        <f>IF(J293="","",VLOOKUP(J293,食材リスト!$A$6:$H$505,3,FALSE))</f>
        <v/>
      </c>
      <c r="N293" s="19" t="str">
        <f>IF(COUNTA(J293:L293)&lt;&gt;2,"",ROUND(VLOOKUP(J293,食材リスト!$A$6:$H$505,4,FALSE)*L293/VLOOKUP(J293,食材リスト!$A$6:$H$505,2,FALSE),1))</f>
        <v/>
      </c>
      <c r="O293" s="30" t="str">
        <f>IF(COUNTA(J293:L293)&lt;&gt;2,"",ROUND(VLOOKUP(J293,食材リスト!$A$6:$H$505,5,FALSE)*L293/VLOOKUP(J293,食材リスト!$A$6:$H$505,2,FALSE),1))</f>
        <v/>
      </c>
      <c r="P293" s="20" t="str">
        <f>IF(COUNTA(J293:L293)&lt;&gt;2,"",ROUND(VLOOKUP(J293,食材リスト!$A$6:$H$505,6,FALSE)*L293/VLOOKUP(J293,食材リスト!$A$6:$H$505,2,FALSE),1))</f>
        <v/>
      </c>
      <c r="Q293" s="25" t="str">
        <f>IF(COUNTA(J293:L293)&lt;&gt;2,"",ROUND(VLOOKUP(J293,食材リスト!$A$6:$H$505,7,FALSE)*L293/VLOOKUP(J293,食材リスト!$A$6:$H$505,2,FALSE),0))</f>
        <v/>
      </c>
      <c r="S293" s="154"/>
      <c r="T293" s="155"/>
      <c r="U293" s="34"/>
      <c r="V293" s="12" t="str">
        <f>IF(S293="","",VLOOKUP(S293,食材リスト!$A$6:$H$505,3,FALSE))</f>
        <v/>
      </c>
      <c r="W293" s="19" t="str">
        <f>IF(COUNTA(S293:U293)&lt;&gt;2,"",ROUND(VLOOKUP(S293,食材リスト!$A$6:$H$505,4,FALSE)*U293/VLOOKUP(S293,食材リスト!$A$6:$H$505,2,FALSE),1))</f>
        <v/>
      </c>
      <c r="X293" s="30" t="str">
        <f>IF(COUNTA(S293:U293)&lt;&gt;2,"",ROUND(VLOOKUP(S293,食材リスト!$A$6:$H$505,5,FALSE)*U293/VLOOKUP(S293,食材リスト!$A$6:$H$505,2,FALSE),1))</f>
        <v/>
      </c>
      <c r="Y293" s="20" t="str">
        <f>IF(COUNTA(S293:U293)&lt;&gt;2,"",ROUND(VLOOKUP(S293,食材リスト!$A$6:$H$505,6,FALSE)*U293/VLOOKUP(S293,食材リスト!$A$6:$H$505,2,FALSE),1))</f>
        <v/>
      </c>
      <c r="Z293" s="25" t="str">
        <f>IF(COUNTA(S293:U293)&lt;&gt;2,"",ROUND(VLOOKUP(S293,食材リスト!$A$6:$H$505,7,FALSE)*U293/VLOOKUP(S293,食材リスト!$A$6:$H$505,2,FALSE),0))</f>
        <v/>
      </c>
    </row>
    <row r="294" spans="1:26" ht="13.5" customHeight="1">
      <c r="A294" s="154"/>
      <c r="B294" s="155"/>
      <c r="C294" s="34"/>
      <c r="D294" s="12" t="str">
        <f>IF(A294="","",VLOOKUP(A294,食材リスト!$A$6:$H$505,3,FALSE))</f>
        <v/>
      </c>
      <c r="E294" s="19" t="str">
        <f>IF(COUNTA(A294:C294)&lt;&gt;2,"",ROUND(VLOOKUP(A294,食材リスト!$A$6:$H$505,4,FALSE)*C294/VLOOKUP(A294,食材リスト!$A$6:$H$505,2,FALSE),1))</f>
        <v/>
      </c>
      <c r="F294" s="30" t="str">
        <f>IF(COUNTA(A294:C294)&lt;&gt;2,"",ROUND(VLOOKUP(A294,食材リスト!$A$6:$H$505,5,FALSE)*C294/VLOOKUP(A294,食材リスト!$A$6:$H$505,2,FALSE),1))</f>
        <v/>
      </c>
      <c r="G294" s="20" t="str">
        <f>IF(COUNTA(A294:C294)&lt;&gt;2,"",ROUND(VLOOKUP(A294,食材リスト!$A$6:$H$505,6,FALSE)*C294/VLOOKUP(A294,食材リスト!$A$6:$H$505,2,FALSE),1))</f>
        <v/>
      </c>
      <c r="H294" s="25" t="str">
        <f>IF(COUNTA(A294:C294)&lt;&gt;2,"",ROUND(VLOOKUP(A294,食材リスト!$A$6:$H$505,7,FALSE)*C294/VLOOKUP(A294,食材リスト!$A$6:$H$505,2,FALSE),0))</f>
        <v/>
      </c>
      <c r="J294" s="154"/>
      <c r="K294" s="155"/>
      <c r="L294" s="34"/>
      <c r="M294" s="12" t="str">
        <f>IF(J294="","",VLOOKUP(J294,食材リスト!$A$6:$H$505,3,FALSE))</f>
        <v/>
      </c>
      <c r="N294" s="19" t="str">
        <f>IF(COUNTA(J294:L294)&lt;&gt;2,"",ROUND(VLOOKUP(J294,食材リスト!$A$6:$H$505,4,FALSE)*L294/VLOOKUP(J294,食材リスト!$A$6:$H$505,2,FALSE),1))</f>
        <v/>
      </c>
      <c r="O294" s="30" t="str">
        <f>IF(COUNTA(J294:L294)&lt;&gt;2,"",ROUND(VLOOKUP(J294,食材リスト!$A$6:$H$505,5,FALSE)*L294/VLOOKUP(J294,食材リスト!$A$6:$H$505,2,FALSE),1))</f>
        <v/>
      </c>
      <c r="P294" s="20" t="str">
        <f>IF(COUNTA(J294:L294)&lt;&gt;2,"",ROUND(VLOOKUP(J294,食材リスト!$A$6:$H$505,6,FALSE)*L294/VLOOKUP(J294,食材リスト!$A$6:$H$505,2,FALSE),1))</f>
        <v/>
      </c>
      <c r="Q294" s="25" t="str">
        <f>IF(COUNTA(J294:L294)&lt;&gt;2,"",ROUND(VLOOKUP(J294,食材リスト!$A$6:$H$505,7,FALSE)*L294/VLOOKUP(J294,食材リスト!$A$6:$H$505,2,FALSE),0))</f>
        <v/>
      </c>
      <c r="S294" s="154"/>
      <c r="T294" s="155"/>
      <c r="U294" s="34"/>
      <c r="V294" s="12" t="str">
        <f>IF(S294="","",VLOOKUP(S294,食材リスト!$A$6:$H$505,3,FALSE))</f>
        <v/>
      </c>
      <c r="W294" s="19" t="str">
        <f>IF(COUNTA(S294:U294)&lt;&gt;2,"",ROUND(VLOOKUP(S294,食材リスト!$A$6:$H$505,4,FALSE)*U294/VLOOKUP(S294,食材リスト!$A$6:$H$505,2,FALSE),1))</f>
        <v/>
      </c>
      <c r="X294" s="30" t="str">
        <f>IF(COUNTA(S294:U294)&lt;&gt;2,"",ROUND(VLOOKUP(S294,食材リスト!$A$6:$H$505,5,FALSE)*U294/VLOOKUP(S294,食材リスト!$A$6:$H$505,2,FALSE),1))</f>
        <v/>
      </c>
      <c r="Y294" s="20" t="str">
        <f>IF(COUNTA(S294:U294)&lt;&gt;2,"",ROUND(VLOOKUP(S294,食材リスト!$A$6:$H$505,6,FALSE)*U294/VLOOKUP(S294,食材リスト!$A$6:$H$505,2,FALSE),1))</f>
        <v/>
      </c>
      <c r="Z294" s="25" t="str">
        <f>IF(COUNTA(S294:U294)&lt;&gt;2,"",ROUND(VLOOKUP(S294,食材リスト!$A$6:$H$505,7,FALSE)*U294/VLOOKUP(S294,食材リスト!$A$6:$H$505,2,FALSE),0))</f>
        <v/>
      </c>
    </row>
    <row r="295" spans="1:26" s="5" customFormat="1" ht="13.5" customHeight="1">
      <c r="A295" s="214"/>
      <c r="B295" s="215"/>
      <c r="C295" s="39"/>
      <c r="D295" s="126" t="str">
        <f>IF(A295="","",VLOOKUP(A295,食材リスト!$A$6:$H$505,3,FALSE))</f>
        <v/>
      </c>
      <c r="E295" s="19" t="str">
        <f>IF(COUNTA(A295:C295)&lt;&gt;2,"",ROUND(VLOOKUP(A295,食材リスト!$A$6:$H$505,4,FALSE)*C295/VLOOKUP(A295,食材リスト!$A$6:$H$505,2,FALSE),1))</f>
        <v/>
      </c>
      <c r="F295" s="30" t="str">
        <f>IF(COUNTA(A295:C295)&lt;&gt;2,"",ROUND(VLOOKUP(A295,食材リスト!$A$6:$H$505,5,FALSE)*C295/VLOOKUP(A295,食材リスト!$A$6:$H$505,2,FALSE),1))</f>
        <v/>
      </c>
      <c r="G295" s="19" t="str">
        <f>IF(COUNTA(A295:C295)&lt;&gt;2,"",ROUND(VLOOKUP(A295,食材リスト!$A$6:$H$505,6,FALSE)*C295/VLOOKUP(A295,食材リスト!$A$6:$H$505,2,FALSE),1))</f>
        <v/>
      </c>
      <c r="H295" s="127" t="str">
        <f>IF(COUNTA(A295:C295)&lt;&gt;2,"",ROUND(VLOOKUP(A295,食材リスト!$A$6:$H$505,7,FALSE)*C295/VLOOKUP(A295,食材リスト!$A$6:$H$505,2,FALSE),0))</f>
        <v/>
      </c>
      <c r="J295" s="214"/>
      <c r="K295" s="215"/>
      <c r="L295" s="39"/>
      <c r="M295" s="126" t="str">
        <f>IF(J295="","",VLOOKUP(J295,食材リスト!$A$6:$H$505,3,FALSE))</f>
        <v/>
      </c>
      <c r="N295" s="19" t="str">
        <f>IF(COUNTA(J295:L295)&lt;&gt;2,"",ROUND(VLOOKUP(J295,食材リスト!$A$6:$H$505,4,FALSE)*L295/VLOOKUP(J295,食材リスト!$A$6:$H$505,2,FALSE),1))</f>
        <v/>
      </c>
      <c r="O295" s="30" t="str">
        <f>IF(COUNTA(J295:L295)&lt;&gt;2,"",ROUND(VLOOKUP(J295,食材リスト!$A$6:$H$505,5,FALSE)*L295/VLOOKUP(J295,食材リスト!$A$6:$H$505,2,FALSE),1))</f>
        <v/>
      </c>
      <c r="P295" s="19" t="str">
        <f>IF(COUNTA(J295:L295)&lt;&gt;2,"",ROUND(VLOOKUP(J295,食材リスト!$A$6:$H$505,6,FALSE)*L295/VLOOKUP(J295,食材リスト!$A$6:$H$505,2,FALSE),1))</f>
        <v/>
      </c>
      <c r="Q295" s="127" t="str">
        <f>IF(COUNTA(J295:L295)&lt;&gt;2,"",ROUND(VLOOKUP(J295,食材リスト!$A$6:$H$505,7,FALSE)*L295/VLOOKUP(J295,食材リスト!$A$6:$H$505,2,FALSE),0))</f>
        <v/>
      </c>
      <c r="S295" s="214"/>
      <c r="T295" s="215"/>
      <c r="U295" s="39"/>
      <c r="V295" s="126" t="str">
        <f>IF(S295="","",VLOOKUP(S295,食材リスト!$A$6:$H$505,3,FALSE))</f>
        <v/>
      </c>
      <c r="W295" s="19" t="str">
        <f>IF(COUNTA(S295:U295)&lt;&gt;2,"",ROUND(VLOOKUP(S295,食材リスト!$A$6:$H$505,4,FALSE)*U295/VLOOKUP(S295,食材リスト!$A$6:$H$505,2,FALSE),1))</f>
        <v/>
      </c>
      <c r="X295" s="30" t="str">
        <f>IF(COUNTA(S295:U295)&lt;&gt;2,"",ROUND(VLOOKUP(S295,食材リスト!$A$6:$H$505,5,FALSE)*U295/VLOOKUP(S295,食材リスト!$A$6:$H$505,2,FALSE),1))</f>
        <v/>
      </c>
      <c r="Y295" s="19" t="str">
        <f>IF(COUNTA(S295:U295)&lt;&gt;2,"",ROUND(VLOOKUP(S295,食材リスト!$A$6:$H$505,6,FALSE)*U295/VLOOKUP(S295,食材リスト!$A$6:$H$505,2,FALSE),1))</f>
        <v/>
      </c>
      <c r="Z295" s="127" t="str">
        <f>IF(COUNTA(S295:U295)&lt;&gt;2,"",ROUND(VLOOKUP(S295,食材リスト!$A$6:$H$505,7,FALSE)*U295/VLOOKUP(S295,食材リスト!$A$6:$H$505,2,FALSE),0))</f>
        <v/>
      </c>
    </row>
    <row r="296" spans="1:26" s="5" customFormat="1" ht="13.5" customHeight="1">
      <c r="A296" s="214"/>
      <c r="B296" s="215"/>
      <c r="C296" s="39"/>
      <c r="D296" s="126" t="str">
        <f>IF(A296="","",VLOOKUP(A296,食材リスト!$A$6:$H$505,3,FALSE))</f>
        <v/>
      </c>
      <c r="E296" s="19" t="str">
        <f>IF(COUNTA(A296:C296)&lt;&gt;2,"",ROUND(VLOOKUP(A296,食材リスト!$A$6:$H$505,4,FALSE)*C296/VLOOKUP(A296,食材リスト!$A$6:$H$505,2,FALSE),1))</f>
        <v/>
      </c>
      <c r="F296" s="30" t="str">
        <f>IF(COUNTA(A296:C296)&lt;&gt;2,"",ROUND(VLOOKUP(A296,食材リスト!$A$6:$H$505,5,FALSE)*C296/VLOOKUP(A296,食材リスト!$A$6:$H$505,2,FALSE),1))</f>
        <v/>
      </c>
      <c r="G296" s="19" t="str">
        <f>IF(COUNTA(A296:C296)&lt;&gt;2,"",ROUND(VLOOKUP(A296,食材リスト!$A$6:$H$505,6,FALSE)*C296/VLOOKUP(A296,食材リスト!$A$6:$H$505,2,FALSE),1))</f>
        <v/>
      </c>
      <c r="H296" s="127" t="str">
        <f>IF(COUNTA(A296:C296)&lt;&gt;2,"",ROUND(VLOOKUP(A296,食材リスト!$A$6:$H$505,7,FALSE)*C296/VLOOKUP(A296,食材リスト!$A$6:$H$505,2,FALSE),0))</f>
        <v/>
      </c>
      <c r="J296" s="214"/>
      <c r="K296" s="215"/>
      <c r="L296" s="39"/>
      <c r="M296" s="126" t="str">
        <f>IF(J296="","",VLOOKUP(J296,食材リスト!$A$6:$H$505,3,FALSE))</f>
        <v/>
      </c>
      <c r="N296" s="19" t="str">
        <f>IF(COUNTA(J296:L296)&lt;&gt;2,"",ROUND(VLOOKUP(J296,食材リスト!$A$6:$H$505,4,FALSE)*L296/VLOOKUP(J296,食材リスト!$A$6:$H$505,2,FALSE),1))</f>
        <v/>
      </c>
      <c r="O296" s="30" t="str">
        <f>IF(COUNTA(J296:L296)&lt;&gt;2,"",ROUND(VLOOKUP(J296,食材リスト!$A$6:$H$505,5,FALSE)*L296/VLOOKUP(J296,食材リスト!$A$6:$H$505,2,FALSE),1))</f>
        <v/>
      </c>
      <c r="P296" s="19" t="str">
        <f>IF(COUNTA(J296:L296)&lt;&gt;2,"",ROUND(VLOOKUP(J296,食材リスト!$A$6:$H$505,6,FALSE)*L296/VLOOKUP(J296,食材リスト!$A$6:$H$505,2,FALSE),1))</f>
        <v/>
      </c>
      <c r="Q296" s="127" t="str">
        <f>IF(COUNTA(J296:L296)&lt;&gt;2,"",ROUND(VLOOKUP(J296,食材リスト!$A$6:$H$505,7,FALSE)*L296/VLOOKUP(J296,食材リスト!$A$6:$H$505,2,FALSE),0))</f>
        <v/>
      </c>
      <c r="S296" s="214"/>
      <c r="T296" s="215"/>
      <c r="U296" s="39"/>
      <c r="V296" s="126" t="str">
        <f>IF(S296="","",VLOOKUP(S296,食材リスト!$A$6:$H$505,3,FALSE))</f>
        <v/>
      </c>
      <c r="W296" s="19" t="str">
        <f>IF(COUNTA(S296:U296)&lt;&gt;2,"",ROUND(VLOOKUP(S296,食材リスト!$A$6:$H$505,4,FALSE)*U296/VLOOKUP(S296,食材リスト!$A$6:$H$505,2,FALSE),1))</f>
        <v/>
      </c>
      <c r="X296" s="30" t="str">
        <f>IF(COUNTA(S296:U296)&lt;&gt;2,"",ROUND(VLOOKUP(S296,食材リスト!$A$6:$H$505,5,FALSE)*U296/VLOOKUP(S296,食材リスト!$A$6:$H$505,2,FALSE),1))</f>
        <v/>
      </c>
      <c r="Y296" s="19" t="str">
        <f>IF(COUNTA(S296:U296)&lt;&gt;2,"",ROUND(VLOOKUP(S296,食材リスト!$A$6:$H$505,6,FALSE)*U296/VLOOKUP(S296,食材リスト!$A$6:$H$505,2,FALSE),1))</f>
        <v/>
      </c>
      <c r="Z296" s="127" t="str">
        <f>IF(COUNTA(S296:U296)&lt;&gt;2,"",ROUND(VLOOKUP(S296,食材リスト!$A$6:$H$505,7,FALSE)*U296/VLOOKUP(S296,食材リスト!$A$6:$H$505,2,FALSE),0))</f>
        <v/>
      </c>
    </row>
    <row r="297" spans="1:26" ht="13.5" customHeight="1">
      <c r="A297" s="154"/>
      <c r="B297" s="155"/>
      <c r="C297" s="34"/>
      <c r="D297" s="12" t="str">
        <f>IF(A297="","",VLOOKUP(A297,食材リスト!$A$6:$H$505,3,FALSE))</f>
        <v/>
      </c>
      <c r="E297" s="19" t="str">
        <f>IF(COUNTA(A297:C297)&lt;&gt;2,"",ROUND(VLOOKUP(A297,食材リスト!$A$6:$H$505,4,FALSE)*C297/VLOOKUP(A297,食材リスト!$A$6:$H$505,2,FALSE),1))</f>
        <v/>
      </c>
      <c r="F297" s="30" t="str">
        <f>IF(COUNTA(A297:C297)&lt;&gt;2,"",ROUND(VLOOKUP(A297,食材リスト!$A$6:$H$505,5,FALSE)*C297/VLOOKUP(A297,食材リスト!$A$6:$H$505,2,FALSE),1))</f>
        <v/>
      </c>
      <c r="G297" s="20" t="str">
        <f>IF(COUNTA(A297:C297)&lt;&gt;2,"",ROUND(VLOOKUP(A297,食材リスト!$A$6:$H$505,6,FALSE)*C297/VLOOKUP(A297,食材リスト!$A$6:$H$505,2,FALSE),1))</f>
        <v/>
      </c>
      <c r="H297" s="25" t="str">
        <f>IF(COUNTA(A297:C297)&lt;&gt;2,"",ROUND(VLOOKUP(A297,食材リスト!$A$6:$H$505,7,FALSE)*C297/VLOOKUP(A297,食材リスト!$A$6:$H$505,2,FALSE),0))</f>
        <v/>
      </c>
      <c r="J297" s="154"/>
      <c r="K297" s="155"/>
      <c r="L297" s="34"/>
      <c r="M297" s="12" t="str">
        <f>IF(J297="","",VLOOKUP(J297,食材リスト!$A$6:$H$505,3,FALSE))</f>
        <v/>
      </c>
      <c r="N297" s="19" t="str">
        <f>IF(COUNTA(J297:L297)&lt;&gt;2,"",ROUND(VLOOKUP(J297,食材リスト!$A$6:$H$505,4,FALSE)*L297/VLOOKUP(J297,食材リスト!$A$6:$H$505,2,FALSE),1))</f>
        <v/>
      </c>
      <c r="O297" s="30" t="str">
        <f>IF(COUNTA(J297:L297)&lt;&gt;2,"",ROUND(VLOOKUP(J297,食材リスト!$A$6:$H$505,5,FALSE)*L297/VLOOKUP(J297,食材リスト!$A$6:$H$505,2,FALSE),1))</f>
        <v/>
      </c>
      <c r="P297" s="20" t="str">
        <f>IF(COUNTA(J297:L297)&lt;&gt;2,"",ROUND(VLOOKUP(J297,食材リスト!$A$6:$H$505,6,FALSE)*L297/VLOOKUP(J297,食材リスト!$A$6:$H$505,2,FALSE),1))</f>
        <v/>
      </c>
      <c r="Q297" s="25" t="str">
        <f>IF(COUNTA(J297:L297)&lt;&gt;2,"",ROUND(VLOOKUP(J297,食材リスト!$A$6:$H$505,7,FALSE)*L297/VLOOKUP(J297,食材リスト!$A$6:$H$505,2,FALSE),0))</f>
        <v/>
      </c>
      <c r="S297" s="154"/>
      <c r="T297" s="155"/>
      <c r="U297" s="34"/>
      <c r="V297" s="12" t="str">
        <f>IF(S297="","",VLOOKUP(S297,食材リスト!$A$6:$H$505,3,FALSE))</f>
        <v/>
      </c>
      <c r="W297" s="19" t="str">
        <f>IF(COUNTA(S297:U297)&lt;&gt;2,"",ROUND(VLOOKUP(S297,食材リスト!$A$6:$H$505,4,FALSE)*U297/VLOOKUP(S297,食材リスト!$A$6:$H$505,2,FALSE),1))</f>
        <v/>
      </c>
      <c r="X297" s="30" t="str">
        <f>IF(COUNTA(S297:U297)&lt;&gt;2,"",ROUND(VLOOKUP(S297,食材リスト!$A$6:$H$505,5,FALSE)*U297/VLOOKUP(S297,食材リスト!$A$6:$H$505,2,FALSE),1))</f>
        <v/>
      </c>
      <c r="Y297" s="20" t="str">
        <f>IF(COUNTA(S297:U297)&lt;&gt;2,"",ROUND(VLOOKUP(S297,食材リスト!$A$6:$H$505,6,FALSE)*U297/VLOOKUP(S297,食材リスト!$A$6:$H$505,2,FALSE),1))</f>
        <v/>
      </c>
      <c r="Z297" s="25" t="str">
        <f>IF(COUNTA(S297:U297)&lt;&gt;2,"",ROUND(VLOOKUP(S297,食材リスト!$A$6:$H$505,7,FALSE)*U297/VLOOKUP(S297,食材リスト!$A$6:$H$505,2,FALSE),0))</f>
        <v/>
      </c>
    </row>
    <row r="298" spans="1:26" ht="13.5" customHeight="1">
      <c r="A298" s="154"/>
      <c r="B298" s="155"/>
      <c r="C298" s="34"/>
      <c r="D298" s="12" t="str">
        <f>IF(A298="","",VLOOKUP(A298,食材リスト!$A$6:$H$505,3,FALSE))</f>
        <v/>
      </c>
      <c r="E298" s="19" t="str">
        <f>IF(COUNTA(A298:C298)&lt;&gt;2,"",ROUND(VLOOKUP(A298,食材リスト!$A$6:$H$505,4,FALSE)*C298/VLOOKUP(A298,食材リスト!$A$6:$H$505,2,FALSE),1))</f>
        <v/>
      </c>
      <c r="F298" s="30" t="str">
        <f>IF(COUNTA(A298:C298)&lt;&gt;2,"",ROUND(VLOOKUP(A298,食材リスト!$A$6:$H$505,5,FALSE)*C298/VLOOKUP(A298,食材リスト!$A$6:$H$505,2,FALSE),1))</f>
        <v/>
      </c>
      <c r="G298" s="20" t="str">
        <f>IF(COUNTA(A298:C298)&lt;&gt;2,"",ROUND(VLOOKUP(A298,食材リスト!$A$6:$H$505,6,FALSE)*C298/VLOOKUP(A298,食材リスト!$A$6:$H$505,2,FALSE),1))</f>
        <v/>
      </c>
      <c r="H298" s="25" t="str">
        <f>IF(COUNTA(A298:C298)&lt;&gt;2,"",ROUND(VLOOKUP(A298,食材リスト!$A$6:$H$505,7,FALSE)*C298/VLOOKUP(A298,食材リスト!$A$6:$H$505,2,FALSE),0))</f>
        <v/>
      </c>
      <c r="J298" s="154"/>
      <c r="K298" s="155"/>
      <c r="L298" s="34"/>
      <c r="M298" s="12" t="str">
        <f>IF(J298="","",VLOOKUP(J298,食材リスト!$A$6:$H$505,3,FALSE))</f>
        <v/>
      </c>
      <c r="N298" s="19" t="str">
        <f>IF(COUNTA(J298:L298)&lt;&gt;2,"",ROUND(VLOOKUP(J298,食材リスト!$A$6:$H$505,4,FALSE)*L298/VLOOKUP(J298,食材リスト!$A$6:$H$505,2,FALSE),1))</f>
        <v/>
      </c>
      <c r="O298" s="30" t="str">
        <f>IF(COUNTA(J298:L298)&lt;&gt;2,"",ROUND(VLOOKUP(J298,食材リスト!$A$6:$H$505,5,FALSE)*L298/VLOOKUP(J298,食材リスト!$A$6:$H$505,2,FALSE),1))</f>
        <v/>
      </c>
      <c r="P298" s="20" t="str">
        <f>IF(COUNTA(J298:L298)&lt;&gt;2,"",ROUND(VLOOKUP(J298,食材リスト!$A$6:$H$505,6,FALSE)*L298/VLOOKUP(J298,食材リスト!$A$6:$H$505,2,FALSE),1))</f>
        <v/>
      </c>
      <c r="Q298" s="25" t="str">
        <f>IF(COUNTA(J298:L298)&lt;&gt;2,"",ROUND(VLOOKUP(J298,食材リスト!$A$6:$H$505,7,FALSE)*L298/VLOOKUP(J298,食材リスト!$A$6:$H$505,2,FALSE),0))</f>
        <v/>
      </c>
      <c r="S298" s="154"/>
      <c r="T298" s="155"/>
      <c r="U298" s="34"/>
      <c r="V298" s="12" t="str">
        <f>IF(S298="","",VLOOKUP(S298,食材リスト!$A$6:$H$505,3,FALSE))</f>
        <v/>
      </c>
      <c r="W298" s="19" t="str">
        <f>IF(COUNTA(S298:U298)&lt;&gt;2,"",ROUND(VLOOKUP(S298,食材リスト!$A$6:$H$505,4,FALSE)*U298/VLOOKUP(S298,食材リスト!$A$6:$H$505,2,FALSE),1))</f>
        <v/>
      </c>
      <c r="X298" s="30" t="str">
        <f>IF(COUNTA(S298:U298)&lt;&gt;2,"",ROUND(VLOOKUP(S298,食材リスト!$A$6:$H$505,5,FALSE)*U298/VLOOKUP(S298,食材リスト!$A$6:$H$505,2,FALSE),1))</f>
        <v/>
      </c>
      <c r="Y298" s="20" t="str">
        <f>IF(COUNTA(S298:U298)&lt;&gt;2,"",ROUND(VLOOKUP(S298,食材リスト!$A$6:$H$505,6,FALSE)*U298/VLOOKUP(S298,食材リスト!$A$6:$H$505,2,FALSE),1))</f>
        <v/>
      </c>
      <c r="Z298" s="25" t="str">
        <f>IF(COUNTA(S298:U298)&lt;&gt;2,"",ROUND(VLOOKUP(S298,食材リスト!$A$6:$H$505,7,FALSE)*U298/VLOOKUP(S298,食材リスト!$A$6:$H$505,2,FALSE),0))</f>
        <v/>
      </c>
    </row>
    <row r="299" spans="1:26" ht="13.5" customHeight="1">
      <c r="A299" s="154"/>
      <c r="B299" s="155"/>
      <c r="C299" s="34"/>
      <c r="D299" s="12" t="str">
        <f>IF(A299="","",VLOOKUP(A299,食材リスト!$A$6:$H$505,3,FALSE))</f>
        <v/>
      </c>
      <c r="E299" s="19" t="str">
        <f>IF(COUNTA(A299:C299)&lt;&gt;2,"",ROUND(VLOOKUP(A299,食材リスト!$A$6:$H$505,4,FALSE)*C299/VLOOKUP(A299,食材リスト!$A$6:$H$505,2,FALSE),1))</f>
        <v/>
      </c>
      <c r="F299" s="30" t="str">
        <f>IF(COUNTA(A299:C299)&lt;&gt;2,"",ROUND(VLOOKUP(A299,食材リスト!$A$6:$H$505,5,FALSE)*C299/VLOOKUP(A299,食材リスト!$A$6:$H$505,2,FALSE),1))</f>
        <v/>
      </c>
      <c r="G299" s="20" t="str">
        <f>IF(COUNTA(A299:C299)&lt;&gt;2,"",ROUND(VLOOKUP(A299,食材リスト!$A$6:$H$505,6,FALSE)*C299/VLOOKUP(A299,食材リスト!$A$6:$H$505,2,FALSE),1))</f>
        <v/>
      </c>
      <c r="H299" s="25" t="str">
        <f>IF(COUNTA(A299:C299)&lt;&gt;2,"",ROUND(VLOOKUP(A299,食材リスト!$A$6:$H$505,7,FALSE)*C299/VLOOKUP(A299,食材リスト!$A$6:$H$505,2,FALSE),0))</f>
        <v/>
      </c>
      <c r="J299" s="154"/>
      <c r="K299" s="155"/>
      <c r="L299" s="34"/>
      <c r="M299" s="12" t="str">
        <f>IF(J299="","",VLOOKUP(J299,食材リスト!$A$6:$H$505,3,FALSE))</f>
        <v/>
      </c>
      <c r="N299" s="19" t="str">
        <f>IF(COUNTA(J299:L299)&lt;&gt;2,"",ROUND(VLOOKUP(J299,食材リスト!$A$6:$H$505,4,FALSE)*L299/VLOOKUP(J299,食材リスト!$A$6:$H$505,2,FALSE),1))</f>
        <v/>
      </c>
      <c r="O299" s="30" t="str">
        <f>IF(COUNTA(J299:L299)&lt;&gt;2,"",ROUND(VLOOKUP(J299,食材リスト!$A$6:$H$505,5,FALSE)*L299/VLOOKUP(J299,食材リスト!$A$6:$H$505,2,FALSE),1))</f>
        <v/>
      </c>
      <c r="P299" s="20" t="str">
        <f>IF(COUNTA(J299:L299)&lt;&gt;2,"",ROUND(VLOOKUP(J299,食材リスト!$A$6:$H$505,6,FALSE)*L299/VLOOKUP(J299,食材リスト!$A$6:$H$505,2,FALSE),1))</f>
        <v/>
      </c>
      <c r="Q299" s="25" t="str">
        <f>IF(COUNTA(J299:L299)&lt;&gt;2,"",ROUND(VLOOKUP(J299,食材リスト!$A$6:$H$505,7,FALSE)*L299/VLOOKUP(J299,食材リスト!$A$6:$H$505,2,FALSE),0))</f>
        <v/>
      </c>
      <c r="S299" s="154"/>
      <c r="T299" s="155"/>
      <c r="U299" s="34"/>
      <c r="V299" s="12" t="str">
        <f>IF(S299="","",VLOOKUP(S299,食材リスト!$A$6:$H$505,3,FALSE))</f>
        <v/>
      </c>
      <c r="W299" s="19" t="str">
        <f>IF(COUNTA(S299:U299)&lt;&gt;2,"",ROUND(VLOOKUP(S299,食材リスト!$A$6:$H$505,4,FALSE)*U299/VLOOKUP(S299,食材リスト!$A$6:$H$505,2,FALSE),1))</f>
        <v/>
      </c>
      <c r="X299" s="30" t="str">
        <f>IF(COUNTA(S299:U299)&lt;&gt;2,"",ROUND(VLOOKUP(S299,食材リスト!$A$6:$H$505,5,FALSE)*U299/VLOOKUP(S299,食材リスト!$A$6:$H$505,2,FALSE),1))</f>
        <v/>
      </c>
      <c r="Y299" s="20" t="str">
        <f>IF(COUNTA(S299:U299)&lt;&gt;2,"",ROUND(VLOOKUP(S299,食材リスト!$A$6:$H$505,6,FALSE)*U299/VLOOKUP(S299,食材リスト!$A$6:$H$505,2,FALSE),1))</f>
        <v/>
      </c>
      <c r="Z299" s="25" t="str">
        <f>IF(COUNTA(S299:U299)&lt;&gt;2,"",ROUND(VLOOKUP(S299,食材リスト!$A$6:$H$505,7,FALSE)*U299/VLOOKUP(S299,食材リスト!$A$6:$H$505,2,FALSE),0))</f>
        <v/>
      </c>
    </row>
    <row r="300" spans="1:26" ht="13.5" customHeight="1">
      <c r="A300" s="154"/>
      <c r="B300" s="155"/>
      <c r="C300" s="34"/>
      <c r="D300" s="12" t="str">
        <f>IF(A300="","",VLOOKUP(A300,食材リスト!$A$6:$H$505,3,FALSE))</f>
        <v/>
      </c>
      <c r="E300" s="19" t="str">
        <f>IF(COUNTA(A300:C300)&lt;&gt;2,"",ROUND(VLOOKUP(A300,食材リスト!$A$6:$H$505,4,FALSE)*C300/VLOOKUP(A300,食材リスト!$A$6:$H$505,2,FALSE),1))</f>
        <v/>
      </c>
      <c r="F300" s="30" t="str">
        <f>IF(COUNTA(A300:C300)&lt;&gt;2,"",ROUND(VLOOKUP(A300,食材リスト!$A$6:$H$505,5,FALSE)*C300/VLOOKUP(A300,食材リスト!$A$6:$H$505,2,FALSE),1))</f>
        <v/>
      </c>
      <c r="G300" s="20" t="str">
        <f>IF(COUNTA(A300:C300)&lt;&gt;2,"",ROUND(VLOOKUP(A300,食材リスト!$A$6:$H$505,6,FALSE)*C300/VLOOKUP(A300,食材リスト!$A$6:$H$505,2,FALSE),1))</f>
        <v/>
      </c>
      <c r="H300" s="25" t="str">
        <f>IF(COUNTA(A300:C300)&lt;&gt;2,"",ROUND(VLOOKUP(A300,食材リスト!$A$6:$H$505,7,FALSE)*C300/VLOOKUP(A300,食材リスト!$A$6:$H$505,2,FALSE),0))</f>
        <v/>
      </c>
      <c r="J300" s="154"/>
      <c r="K300" s="155"/>
      <c r="L300" s="34"/>
      <c r="M300" s="12" t="str">
        <f>IF(J300="","",VLOOKUP(J300,食材リスト!$A$6:$H$505,3,FALSE))</f>
        <v/>
      </c>
      <c r="N300" s="19" t="str">
        <f>IF(COUNTA(J300:L300)&lt;&gt;2,"",ROUND(VLOOKUP(J300,食材リスト!$A$6:$H$505,4,FALSE)*L300/VLOOKUP(J300,食材リスト!$A$6:$H$505,2,FALSE),1))</f>
        <v/>
      </c>
      <c r="O300" s="30" t="str">
        <f>IF(COUNTA(J300:L300)&lt;&gt;2,"",ROUND(VLOOKUP(J300,食材リスト!$A$6:$H$505,5,FALSE)*L300/VLOOKUP(J300,食材リスト!$A$6:$H$505,2,FALSE),1))</f>
        <v/>
      </c>
      <c r="P300" s="20" t="str">
        <f>IF(COUNTA(J300:L300)&lt;&gt;2,"",ROUND(VLOOKUP(J300,食材リスト!$A$6:$H$505,6,FALSE)*L300/VLOOKUP(J300,食材リスト!$A$6:$H$505,2,FALSE),1))</f>
        <v/>
      </c>
      <c r="Q300" s="25" t="str">
        <f>IF(COUNTA(J300:L300)&lt;&gt;2,"",ROUND(VLOOKUP(J300,食材リスト!$A$6:$H$505,7,FALSE)*L300/VLOOKUP(J300,食材リスト!$A$6:$H$505,2,FALSE),0))</f>
        <v/>
      </c>
      <c r="S300" s="154"/>
      <c r="T300" s="155"/>
      <c r="U300" s="34"/>
      <c r="V300" s="12" t="str">
        <f>IF(S300="","",VLOOKUP(S300,食材リスト!$A$6:$H$505,3,FALSE))</f>
        <v/>
      </c>
      <c r="W300" s="19" t="str">
        <f>IF(COUNTA(S300:U300)&lt;&gt;2,"",ROUND(VLOOKUP(S300,食材リスト!$A$6:$H$505,4,FALSE)*U300/VLOOKUP(S300,食材リスト!$A$6:$H$505,2,FALSE),1))</f>
        <v/>
      </c>
      <c r="X300" s="30" t="str">
        <f>IF(COUNTA(S300:U300)&lt;&gt;2,"",ROUND(VLOOKUP(S300,食材リスト!$A$6:$H$505,5,FALSE)*U300/VLOOKUP(S300,食材リスト!$A$6:$H$505,2,FALSE),1))</f>
        <v/>
      </c>
      <c r="Y300" s="20" t="str">
        <f>IF(COUNTA(S300:U300)&lt;&gt;2,"",ROUND(VLOOKUP(S300,食材リスト!$A$6:$H$505,6,FALSE)*U300/VLOOKUP(S300,食材リスト!$A$6:$H$505,2,FALSE),1))</f>
        <v/>
      </c>
      <c r="Z300" s="25" t="str">
        <f>IF(COUNTA(S300:U300)&lt;&gt;2,"",ROUND(VLOOKUP(S300,食材リスト!$A$6:$H$505,7,FALSE)*U300/VLOOKUP(S300,食材リスト!$A$6:$H$505,2,FALSE),0))</f>
        <v/>
      </c>
    </row>
    <row r="301" spans="1:26" ht="13.5" customHeight="1">
      <c r="A301" s="154"/>
      <c r="B301" s="155"/>
      <c r="C301" s="34"/>
      <c r="D301" s="12" t="str">
        <f>IF(A301="","",VLOOKUP(A301,食材リスト!$A$6:$H$505,3,FALSE))</f>
        <v/>
      </c>
      <c r="E301" s="19" t="str">
        <f>IF(COUNTA(A301:C301)&lt;&gt;2,"",ROUND(VLOOKUP(A301,食材リスト!$A$6:$H$505,4,FALSE)*C301/VLOOKUP(A301,食材リスト!$A$6:$H$505,2,FALSE),1))</f>
        <v/>
      </c>
      <c r="F301" s="30" t="str">
        <f>IF(COUNTA(A301:C301)&lt;&gt;2,"",ROUND(VLOOKUP(A301,食材リスト!$A$6:$H$505,5,FALSE)*C301/VLOOKUP(A301,食材リスト!$A$6:$H$505,2,FALSE),1))</f>
        <v/>
      </c>
      <c r="G301" s="20" t="str">
        <f>IF(COUNTA(A301:C301)&lt;&gt;2,"",ROUND(VLOOKUP(A301,食材リスト!$A$6:$H$505,6,FALSE)*C301/VLOOKUP(A301,食材リスト!$A$6:$H$505,2,FALSE),1))</f>
        <v/>
      </c>
      <c r="H301" s="25" t="str">
        <f>IF(COUNTA(A301:C301)&lt;&gt;2,"",ROUND(VLOOKUP(A301,食材リスト!$A$6:$H$505,7,FALSE)*C301/VLOOKUP(A301,食材リスト!$A$6:$H$505,2,FALSE),0))</f>
        <v/>
      </c>
      <c r="J301" s="154"/>
      <c r="K301" s="155"/>
      <c r="L301" s="34"/>
      <c r="M301" s="12" t="str">
        <f>IF(J301="","",VLOOKUP(J301,食材リスト!$A$6:$H$505,3,FALSE))</f>
        <v/>
      </c>
      <c r="N301" s="19" t="str">
        <f>IF(COUNTA(J301:L301)&lt;&gt;2,"",ROUND(VLOOKUP(J301,食材リスト!$A$6:$H$505,4,FALSE)*L301/VLOOKUP(J301,食材リスト!$A$6:$H$505,2,FALSE),1))</f>
        <v/>
      </c>
      <c r="O301" s="30" t="str">
        <f>IF(COUNTA(J301:L301)&lt;&gt;2,"",ROUND(VLOOKUP(J301,食材リスト!$A$6:$H$505,5,FALSE)*L301/VLOOKUP(J301,食材リスト!$A$6:$H$505,2,FALSE),1))</f>
        <v/>
      </c>
      <c r="P301" s="20" t="str">
        <f>IF(COUNTA(J301:L301)&lt;&gt;2,"",ROUND(VLOOKUP(J301,食材リスト!$A$6:$H$505,6,FALSE)*L301/VLOOKUP(J301,食材リスト!$A$6:$H$505,2,FALSE),1))</f>
        <v/>
      </c>
      <c r="Q301" s="25" t="str">
        <f>IF(COUNTA(J301:L301)&lt;&gt;2,"",ROUND(VLOOKUP(J301,食材リスト!$A$6:$H$505,7,FALSE)*L301/VLOOKUP(J301,食材リスト!$A$6:$H$505,2,FALSE),0))</f>
        <v/>
      </c>
      <c r="S301" s="154"/>
      <c r="T301" s="155"/>
      <c r="U301" s="34"/>
      <c r="V301" s="12" t="str">
        <f>IF(S301="","",VLOOKUP(S301,食材リスト!$A$6:$H$505,3,FALSE))</f>
        <v/>
      </c>
      <c r="W301" s="19" t="str">
        <f>IF(COUNTA(S301:U301)&lt;&gt;2,"",ROUND(VLOOKUP(S301,食材リスト!$A$6:$H$505,4,FALSE)*U301/VLOOKUP(S301,食材リスト!$A$6:$H$505,2,FALSE),1))</f>
        <v/>
      </c>
      <c r="X301" s="30" t="str">
        <f>IF(COUNTA(S301:U301)&lt;&gt;2,"",ROUND(VLOOKUP(S301,食材リスト!$A$6:$H$505,5,FALSE)*U301/VLOOKUP(S301,食材リスト!$A$6:$H$505,2,FALSE),1))</f>
        <v/>
      </c>
      <c r="Y301" s="20" t="str">
        <f>IF(COUNTA(S301:U301)&lt;&gt;2,"",ROUND(VLOOKUP(S301,食材リスト!$A$6:$H$505,6,FALSE)*U301/VLOOKUP(S301,食材リスト!$A$6:$H$505,2,FALSE),1))</f>
        <v/>
      </c>
      <c r="Z301" s="25" t="str">
        <f>IF(COUNTA(S301:U301)&lt;&gt;2,"",ROUND(VLOOKUP(S301,食材リスト!$A$6:$H$505,7,FALSE)*U301/VLOOKUP(S301,食材リスト!$A$6:$H$505,2,FALSE),0))</f>
        <v/>
      </c>
    </row>
    <row r="302" spans="1:26" ht="13.5" customHeight="1">
      <c r="A302" s="154"/>
      <c r="B302" s="155"/>
      <c r="C302" s="34"/>
      <c r="D302" s="12" t="str">
        <f>IF(A302="","",VLOOKUP(A302,食材リスト!$A$6:$H$505,3,FALSE))</f>
        <v/>
      </c>
      <c r="E302" s="19" t="str">
        <f>IF(COUNTA(A302:C302)&lt;&gt;2,"",ROUND(VLOOKUP(A302,食材リスト!$A$6:$H$505,4,FALSE)*C302/VLOOKUP(A302,食材リスト!$A$6:$H$505,2,FALSE),1))</f>
        <v/>
      </c>
      <c r="F302" s="30" t="str">
        <f>IF(COUNTA(A302:C302)&lt;&gt;2,"",ROUND(VLOOKUP(A302,食材リスト!$A$6:$H$505,5,FALSE)*C302/VLOOKUP(A302,食材リスト!$A$6:$H$505,2,FALSE),1))</f>
        <v/>
      </c>
      <c r="G302" s="20" t="str">
        <f>IF(COUNTA(A302:C302)&lt;&gt;2,"",ROUND(VLOOKUP(A302,食材リスト!$A$6:$H$505,6,FALSE)*C302/VLOOKUP(A302,食材リスト!$A$6:$H$505,2,FALSE),1))</f>
        <v/>
      </c>
      <c r="H302" s="25" t="str">
        <f>IF(COUNTA(A302:C302)&lt;&gt;2,"",ROUND(VLOOKUP(A302,食材リスト!$A$6:$H$505,7,FALSE)*C302/VLOOKUP(A302,食材リスト!$A$6:$H$505,2,FALSE),0))</f>
        <v/>
      </c>
      <c r="J302" s="154"/>
      <c r="K302" s="155"/>
      <c r="L302" s="34"/>
      <c r="M302" s="12" t="str">
        <f>IF(J302="","",VLOOKUP(J302,食材リスト!$A$6:$H$505,3,FALSE))</f>
        <v/>
      </c>
      <c r="N302" s="19" t="str">
        <f>IF(COUNTA(J302:L302)&lt;&gt;2,"",ROUND(VLOOKUP(J302,食材リスト!$A$6:$H$505,4,FALSE)*L302/VLOOKUP(J302,食材リスト!$A$6:$H$505,2,FALSE),1))</f>
        <v/>
      </c>
      <c r="O302" s="30" t="str">
        <f>IF(COUNTA(J302:L302)&lt;&gt;2,"",ROUND(VLOOKUP(J302,食材リスト!$A$6:$H$505,5,FALSE)*L302/VLOOKUP(J302,食材リスト!$A$6:$H$505,2,FALSE),1))</f>
        <v/>
      </c>
      <c r="P302" s="20" t="str">
        <f>IF(COUNTA(J302:L302)&lt;&gt;2,"",ROUND(VLOOKUP(J302,食材リスト!$A$6:$H$505,6,FALSE)*L302/VLOOKUP(J302,食材リスト!$A$6:$H$505,2,FALSE),1))</f>
        <v/>
      </c>
      <c r="Q302" s="25" t="str">
        <f>IF(COUNTA(J302:L302)&lt;&gt;2,"",ROUND(VLOOKUP(J302,食材リスト!$A$6:$H$505,7,FALSE)*L302/VLOOKUP(J302,食材リスト!$A$6:$H$505,2,FALSE),0))</f>
        <v/>
      </c>
      <c r="S302" s="154"/>
      <c r="T302" s="155"/>
      <c r="U302" s="34"/>
      <c r="V302" s="12" t="str">
        <f>IF(S302="","",VLOOKUP(S302,食材リスト!$A$6:$H$505,3,FALSE))</f>
        <v/>
      </c>
      <c r="W302" s="19" t="str">
        <f>IF(COUNTA(S302:U302)&lt;&gt;2,"",ROUND(VLOOKUP(S302,食材リスト!$A$6:$H$505,4,FALSE)*U302/VLOOKUP(S302,食材リスト!$A$6:$H$505,2,FALSE),1))</f>
        <v/>
      </c>
      <c r="X302" s="30" t="str">
        <f>IF(COUNTA(S302:U302)&lt;&gt;2,"",ROUND(VLOOKUP(S302,食材リスト!$A$6:$H$505,5,FALSE)*U302/VLOOKUP(S302,食材リスト!$A$6:$H$505,2,FALSE),1))</f>
        <v/>
      </c>
      <c r="Y302" s="20" t="str">
        <f>IF(COUNTA(S302:U302)&lt;&gt;2,"",ROUND(VLOOKUP(S302,食材リスト!$A$6:$H$505,6,FALSE)*U302/VLOOKUP(S302,食材リスト!$A$6:$H$505,2,FALSE),1))</f>
        <v/>
      </c>
      <c r="Z302" s="25" t="str">
        <f>IF(COUNTA(S302:U302)&lt;&gt;2,"",ROUND(VLOOKUP(S302,食材リスト!$A$6:$H$505,7,FALSE)*U302/VLOOKUP(S302,食材リスト!$A$6:$H$505,2,FALSE),0))</f>
        <v/>
      </c>
    </row>
    <row r="303" spans="1:26" ht="13.5" customHeight="1">
      <c r="A303" s="154"/>
      <c r="B303" s="155"/>
      <c r="C303" s="34"/>
      <c r="D303" s="12" t="str">
        <f>IF(A303="","",VLOOKUP(A303,食材リスト!$A$6:$H$505,3,FALSE))</f>
        <v/>
      </c>
      <c r="E303" s="19" t="str">
        <f>IF(COUNTA(A303:C303)&lt;&gt;2,"",ROUND(VLOOKUP(A303,食材リスト!$A$6:$H$505,4,FALSE)*C303/VLOOKUP(A303,食材リスト!$A$6:$H$505,2,FALSE),1))</f>
        <v/>
      </c>
      <c r="F303" s="30" t="str">
        <f>IF(COUNTA(A303:C303)&lt;&gt;2,"",ROUND(VLOOKUP(A303,食材リスト!$A$6:$H$505,5,FALSE)*C303/VLOOKUP(A303,食材リスト!$A$6:$H$505,2,FALSE),1))</f>
        <v/>
      </c>
      <c r="G303" s="20" t="str">
        <f>IF(COUNTA(A303:C303)&lt;&gt;2,"",ROUND(VLOOKUP(A303,食材リスト!$A$6:$H$505,6,FALSE)*C303/VLOOKUP(A303,食材リスト!$A$6:$H$505,2,FALSE),1))</f>
        <v/>
      </c>
      <c r="H303" s="25" t="str">
        <f>IF(COUNTA(A303:C303)&lt;&gt;2,"",ROUND(VLOOKUP(A303,食材リスト!$A$6:$H$505,7,FALSE)*C303/VLOOKUP(A303,食材リスト!$A$6:$H$505,2,FALSE),0))</f>
        <v/>
      </c>
      <c r="J303" s="154"/>
      <c r="K303" s="155"/>
      <c r="L303" s="34"/>
      <c r="M303" s="12" t="str">
        <f>IF(J303="","",VLOOKUP(J303,食材リスト!$A$6:$H$505,3,FALSE))</f>
        <v/>
      </c>
      <c r="N303" s="19" t="str">
        <f>IF(COUNTA(J303:L303)&lt;&gt;2,"",ROUND(VLOOKUP(J303,食材リスト!$A$6:$H$505,4,FALSE)*L303/VLOOKUP(J303,食材リスト!$A$6:$H$505,2,FALSE),1))</f>
        <v/>
      </c>
      <c r="O303" s="30" t="str">
        <f>IF(COUNTA(J303:L303)&lt;&gt;2,"",ROUND(VLOOKUP(J303,食材リスト!$A$6:$H$505,5,FALSE)*L303/VLOOKUP(J303,食材リスト!$A$6:$H$505,2,FALSE),1))</f>
        <v/>
      </c>
      <c r="P303" s="20" t="str">
        <f>IF(COUNTA(J303:L303)&lt;&gt;2,"",ROUND(VLOOKUP(J303,食材リスト!$A$6:$H$505,6,FALSE)*L303/VLOOKUP(J303,食材リスト!$A$6:$H$505,2,FALSE),1))</f>
        <v/>
      </c>
      <c r="Q303" s="25" t="str">
        <f>IF(COUNTA(J303:L303)&lt;&gt;2,"",ROUND(VLOOKUP(J303,食材リスト!$A$6:$H$505,7,FALSE)*L303/VLOOKUP(J303,食材リスト!$A$6:$H$505,2,FALSE),0))</f>
        <v/>
      </c>
      <c r="S303" s="154"/>
      <c r="T303" s="155"/>
      <c r="U303" s="34"/>
      <c r="V303" s="12" t="str">
        <f>IF(S303="","",VLOOKUP(S303,食材リスト!$A$6:$H$505,3,FALSE))</f>
        <v/>
      </c>
      <c r="W303" s="19" t="str">
        <f>IF(COUNTA(S303:U303)&lt;&gt;2,"",ROUND(VLOOKUP(S303,食材リスト!$A$6:$H$505,4,FALSE)*U303/VLOOKUP(S303,食材リスト!$A$6:$H$505,2,FALSE),1))</f>
        <v/>
      </c>
      <c r="X303" s="30" t="str">
        <f>IF(COUNTA(S303:U303)&lt;&gt;2,"",ROUND(VLOOKUP(S303,食材リスト!$A$6:$H$505,5,FALSE)*U303/VLOOKUP(S303,食材リスト!$A$6:$H$505,2,FALSE),1))</f>
        <v/>
      </c>
      <c r="Y303" s="20" t="str">
        <f>IF(COUNTA(S303:U303)&lt;&gt;2,"",ROUND(VLOOKUP(S303,食材リスト!$A$6:$H$505,6,FALSE)*U303/VLOOKUP(S303,食材リスト!$A$6:$H$505,2,FALSE),1))</f>
        <v/>
      </c>
      <c r="Z303" s="25" t="str">
        <f>IF(COUNTA(S303:U303)&lt;&gt;2,"",ROUND(VLOOKUP(S303,食材リスト!$A$6:$H$505,7,FALSE)*U303/VLOOKUP(S303,食材リスト!$A$6:$H$505,2,FALSE),0))</f>
        <v/>
      </c>
    </row>
    <row r="304" spans="1:26" ht="13.5" customHeight="1">
      <c r="A304" s="154"/>
      <c r="B304" s="155"/>
      <c r="C304" s="34"/>
      <c r="D304" s="12" t="str">
        <f>IF(A304="","",VLOOKUP(A304,食材リスト!$A$6:$H$505,3,FALSE))</f>
        <v/>
      </c>
      <c r="E304" s="19" t="str">
        <f>IF(COUNTA(A304:C304)&lt;&gt;2,"",ROUND(VLOOKUP(A304,食材リスト!$A$6:$H$505,4,FALSE)*C304/VLOOKUP(A304,食材リスト!$A$6:$H$505,2,FALSE),1))</f>
        <v/>
      </c>
      <c r="F304" s="30" t="str">
        <f>IF(COUNTA(A304:C304)&lt;&gt;2,"",ROUND(VLOOKUP(A304,食材リスト!$A$6:$H$505,5,FALSE)*C304/VLOOKUP(A304,食材リスト!$A$6:$H$505,2,FALSE),1))</f>
        <v/>
      </c>
      <c r="G304" s="20" t="str">
        <f>IF(COUNTA(A304:C304)&lt;&gt;2,"",ROUND(VLOOKUP(A304,食材リスト!$A$6:$H$505,6,FALSE)*C304/VLOOKUP(A304,食材リスト!$A$6:$H$505,2,FALSE),1))</f>
        <v/>
      </c>
      <c r="H304" s="25" t="str">
        <f>IF(COUNTA(A304:C304)&lt;&gt;2,"",ROUND(VLOOKUP(A304,食材リスト!$A$6:$H$505,7,FALSE)*C304/VLOOKUP(A304,食材リスト!$A$6:$H$505,2,FALSE),0))</f>
        <v/>
      </c>
      <c r="J304" s="154"/>
      <c r="K304" s="155"/>
      <c r="L304" s="34"/>
      <c r="M304" s="12" t="str">
        <f>IF(J304="","",VLOOKUP(J304,食材リスト!$A$6:$H$505,3,FALSE))</f>
        <v/>
      </c>
      <c r="N304" s="19" t="str">
        <f>IF(COUNTA(J304:L304)&lt;&gt;2,"",ROUND(VLOOKUP(J304,食材リスト!$A$6:$H$505,4,FALSE)*L304/VLOOKUP(J304,食材リスト!$A$6:$H$505,2,FALSE),1))</f>
        <v/>
      </c>
      <c r="O304" s="30" t="str">
        <f>IF(COUNTA(J304:L304)&lt;&gt;2,"",ROUND(VLOOKUP(J304,食材リスト!$A$6:$H$505,5,FALSE)*L304/VLOOKUP(J304,食材リスト!$A$6:$H$505,2,FALSE),1))</f>
        <v/>
      </c>
      <c r="P304" s="20" t="str">
        <f>IF(COUNTA(J304:L304)&lt;&gt;2,"",ROUND(VLOOKUP(J304,食材リスト!$A$6:$H$505,6,FALSE)*L304/VLOOKUP(J304,食材リスト!$A$6:$H$505,2,FALSE),1))</f>
        <v/>
      </c>
      <c r="Q304" s="25" t="str">
        <f>IF(COUNTA(J304:L304)&lt;&gt;2,"",ROUND(VLOOKUP(J304,食材リスト!$A$6:$H$505,7,FALSE)*L304/VLOOKUP(J304,食材リスト!$A$6:$H$505,2,FALSE),0))</f>
        <v/>
      </c>
      <c r="S304" s="154"/>
      <c r="T304" s="155"/>
      <c r="U304" s="34"/>
      <c r="V304" s="12" t="str">
        <f>IF(S304="","",VLOOKUP(S304,食材リスト!$A$6:$H$505,3,FALSE))</f>
        <v/>
      </c>
      <c r="W304" s="19" t="str">
        <f>IF(COUNTA(S304:U304)&lt;&gt;2,"",ROUND(VLOOKUP(S304,食材リスト!$A$6:$H$505,4,FALSE)*U304/VLOOKUP(S304,食材リスト!$A$6:$H$505,2,FALSE),1))</f>
        <v/>
      </c>
      <c r="X304" s="30" t="str">
        <f>IF(COUNTA(S304:U304)&lt;&gt;2,"",ROUND(VLOOKUP(S304,食材リスト!$A$6:$H$505,5,FALSE)*U304/VLOOKUP(S304,食材リスト!$A$6:$H$505,2,FALSE),1))</f>
        <v/>
      </c>
      <c r="Y304" s="20" t="str">
        <f>IF(COUNTA(S304:U304)&lt;&gt;2,"",ROUND(VLOOKUP(S304,食材リスト!$A$6:$H$505,6,FALSE)*U304/VLOOKUP(S304,食材リスト!$A$6:$H$505,2,FALSE),1))</f>
        <v/>
      </c>
      <c r="Z304" s="25" t="str">
        <f>IF(COUNTA(S304:U304)&lt;&gt;2,"",ROUND(VLOOKUP(S304,食材リスト!$A$6:$H$505,7,FALSE)*U304/VLOOKUP(S304,食材リスト!$A$6:$H$505,2,FALSE),0))</f>
        <v/>
      </c>
    </row>
    <row r="305" spans="1:26" ht="13.5" customHeight="1">
      <c r="A305" s="152"/>
      <c r="B305" s="153"/>
      <c r="C305" s="43"/>
      <c r="D305" s="13" t="str">
        <f>IF(A305="","",VLOOKUP(A305,食材リスト!$A$6:$H$505,3,FALSE))</f>
        <v/>
      </c>
      <c r="E305" s="21" t="str">
        <f>IF(COUNTA(A305:C305)&lt;&gt;2,"",ROUND(VLOOKUP(A305,食材リスト!$A$6:$H$505,4,FALSE)*C305/VLOOKUP(A305,食材リスト!$A$6:$H$505,2,FALSE),1))</f>
        <v/>
      </c>
      <c r="F305" s="31" t="str">
        <f>IF(COUNTA(A305:C305)&lt;&gt;2,"",ROUND(VLOOKUP(A305,食材リスト!$A$6:$H$505,5,FALSE)*C305/VLOOKUP(A305,食材リスト!$A$6:$H$505,2,FALSE),1))</f>
        <v/>
      </c>
      <c r="G305" s="22" t="str">
        <f>IF(COUNTA(A305:C305)&lt;&gt;2,"",ROUND(VLOOKUP(A305,食材リスト!$A$6:$H$505,6,FALSE)*C305/VLOOKUP(A305,食材リスト!$A$6:$H$505,2,FALSE),1))</f>
        <v/>
      </c>
      <c r="H305" s="26" t="str">
        <f>IF(COUNTA(A305:C305)&lt;&gt;2,"",ROUND(VLOOKUP(A305,食材リスト!$A$6:$H$505,7,FALSE)*C305/VLOOKUP(A305,食材リスト!$A$6:$H$505,2,FALSE),0))</f>
        <v/>
      </c>
      <c r="J305" s="152"/>
      <c r="K305" s="153"/>
      <c r="L305" s="43"/>
      <c r="M305" s="13" t="str">
        <f>IF(J305="","",VLOOKUP(J305,食材リスト!$A$6:$H$505,3,FALSE))</f>
        <v/>
      </c>
      <c r="N305" s="21" t="str">
        <f>IF(COUNTA(J305:L305)&lt;&gt;2,"",ROUND(VLOOKUP(J305,食材リスト!$A$6:$H$505,4,FALSE)*L305/VLOOKUP(J305,食材リスト!$A$6:$H$505,2,FALSE),1))</f>
        <v/>
      </c>
      <c r="O305" s="31" t="str">
        <f>IF(COUNTA(J305:L305)&lt;&gt;2,"",ROUND(VLOOKUP(J305,食材リスト!$A$6:$H$505,5,FALSE)*L305/VLOOKUP(J305,食材リスト!$A$6:$H$505,2,FALSE),1))</f>
        <v/>
      </c>
      <c r="P305" s="22" t="str">
        <f>IF(COUNTA(J305:L305)&lt;&gt;2,"",ROUND(VLOOKUP(J305,食材リスト!$A$6:$H$505,6,FALSE)*L305/VLOOKUP(J305,食材リスト!$A$6:$H$505,2,FALSE),1))</f>
        <v/>
      </c>
      <c r="Q305" s="26" t="str">
        <f>IF(COUNTA(J305:L305)&lt;&gt;2,"",ROUND(VLOOKUP(J305,食材リスト!$A$6:$H$505,7,FALSE)*L305/VLOOKUP(J305,食材リスト!$A$6:$H$505,2,FALSE),0))</f>
        <v/>
      </c>
      <c r="S305" s="152"/>
      <c r="T305" s="153"/>
      <c r="U305" s="43"/>
      <c r="V305" s="13" t="str">
        <f>IF(S305="","",VLOOKUP(S305,食材リスト!$A$6:$H$505,3,FALSE))</f>
        <v/>
      </c>
      <c r="W305" s="21" t="str">
        <f>IF(COUNTA(S305:U305)&lt;&gt;2,"",ROUND(VLOOKUP(S305,食材リスト!$A$6:$H$505,4,FALSE)*U305/VLOOKUP(S305,食材リスト!$A$6:$H$505,2,FALSE),1))</f>
        <v/>
      </c>
      <c r="X305" s="31" t="str">
        <f>IF(COUNTA(S305:U305)&lt;&gt;2,"",ROUND(VLOOKUP(S305,食材リスト!$A$6:$H$505,5,FALSE)*U305/VLOOKUP(S305,食材リスト!$A$6:$H$505,2,FALSE),1))</f>
        <v/>
      </c>
      <c r="Y305" s="22" t="str">
        <f>IF(COUNTA(S305:U305)&lt;&gt;2,"",ROUND(VLOOKUP(S305,食材リスト!$A$6:$H$505,6,FALSE)*U305/VLOOKUP(S305,食材リスト!$A$6:$H$505,2,FALSE),1))</f>
        <v/>
      </c>
      <c r="Z305" s="26" t="str">
        <f>IF(COUNTA(S305:U305)&lt;&gt;2,"",ROUND(VLOOKUP(S305,食材リスト!$A$6:$H$505,7,FALSE)*U305/VLOOKUP(S305,食材リスト!$A$6:$H$505,2,FALSE),0))</f>
        <v/>
      </c>
    </row>
    <row r="306" spans="1:26" ht="13.5" customHeight="1">
      <c r="E306"/>
      <c r="F306"/>
    </row>
    <row r="307" spans="1:26" s="122" customFormat="1" ht="13.5" customHeight="1"/>
    <row r="309" spans="1:26" ht="13.5" customHeight="1">
      <c r="A309" s="216" t="s">
        <v>97</v>
      </c>
      <c r="B309" s="216"/>
      <c r="C309" s="216"/>
      <c r="D309" s="216"/>
      <c r="E309" s="216"/>
      <c r="F309" s="216"/>
      <c r="G309" s="216"/>
      <c r="N309" s="61"/>
    </row>
    <row r="310" spans="1:26" ht="13.5" customHeight="1">
      <c r="A310" s="217"/>
      <c r="B310" s="217"/>
      <c r="C310" s="217"/>
      <c r="D310" s="217"/>
      <c r="E310" s="217"/>
      <c r="F310" s="217"/>
      <c r="G310" s="217"/>
    </row>
    <row r="311" spans="1:26" ht="13.5" customHeight="1">
      <c r="A311" s="181" t="str">
        <f>IF(C311=0,"たんぱく質(P)",ROUND(C311/SUM($C$21,$G$21,$K$21)*100,0))</f>
        <v>たんぱく質(P)</v>
      </c>
      <c r="B311" s="182"/>
      <c r="C311" s="171">
        <f>SUM(E319:E338,N319:N338,W319:W338)</f>
        <v>0</v>
      </c>
      <c r="D311" s="172"/>
      <c r="E311" s="185" t="str">
        <f>IF(G311=0,"脂質(F)",ROUND(G311/SUM($C$21,$G$21,$K$21)*100,0))</f>
        <v>脂質(F)</v>
      </c>
      <c r="F311" s="186"/>
      <c r="G311" s="171">
        <f>SUM(F319:F338,O319:O338,X319:X338)</f>
        <v>0</v>
      </c>
      <c r="H311" s="172"/>
      <c r="I311" s="189" t="str">
        <f>IF(K311=0,"糖質(C)",ROUND(K311/SUM($C$21,$G$21,$K$21)*100,0))</f>
        <v>糖質(C)</v>
      </c>
      <c r="J311" s="190"/>
      <c r="K311" s="171">
        <f>SUM(G319:G338,P319:P338,Y319:Y338)</f>
        <v>0</v>
      </c>
      <c r="L311" s="172"/>
      <c r="N311" s="163" t="s">
        <v>43</v>
      </c>
      <c r="O311" s="164"/>
      <c r="P311" s="167">
        <f>SUM(H317+Q317+Z317)</f>
        <v>0</v>
      </c>
      <c r="Q311" s="168"/>
    </row>
    <row r="312" spans="1:26" ht="13.5" customHeight="1">
      <c r="A312" s="183"/>
      <c r="B312" s="184"/>
      <c r="C312" s="173"/>
      <c r="D312" s="174"/>
      <c r="E312" s="187"/>
      <c r="F312" s="188"/>
      <c r="G312" s="173"/>
      <c r="H312" s="174"/>
      <c r="I312" s="191"/>
      <c r="J312" s="192"/>
      <c r="K312" s="173"/>
      <c r="L312" s="174"/>
      <c r="N312" s="165"/>
      <c r="O312" s="166"/>
      <c r="P312" s="169"/>
      <c r="Q312" s="170"/>
    </row>
    <row r="313" spans="1:26" ht="13.5" customHeight="1">
      <c r="A313" s="14"/>
      <c r="B313" s="14"/>
      <c r="C313" s="117"/>
      <c r="D313" s="53"/>
      <c r="E313" s="118"/>
      <c r="F313" s="118"/>
      <c r="G313" s="118"/>
      <c r="H313" s="118"/>
      <c r="I313" s="118"/>
      <c r="J313" s="118"/>
      <c r="K313" s="119"/>
      <c r="L313" s="118"/>
      <c r="M313" s="14"/>
      <c r="N313" s="14"/>
      <c r="O313" s="14"/>
      <c r="P313" s="14"/>
      <c r="Q313" s="14"/>
      <c r="R313" s="14"/>
      <c r="S313" s="14"/>
      <c r="T313" s="14"/>
      <c r="U313" s="14"/>
      <c r="V313" s="14"/>
      <c r="W313" s="14"/>
      <c r="X313" s="14"/>
      <c r="Y313" s="14"/>
      <c r="Z313" s="14"/>
    </row>
    <row r="314" spans="1:26" ht="13.5" customHeight="1">
      <c r="A314" s="63" t="s">
        <v>91</v>
      </c>
      <c r="B314" s="14"/>
      <c r="C314" s="115"/>
      <c r="D314" s="115"/>
      <c r="E314" s="115"/>
      <c r="F314" s="115"/>
      <c r="G314" s="14"/>
      <c r="H314" s="14"/>
      <c r="I314" s="14"/>
      <c r="J314" s="14"/>
      <c r="K314" s="14"/>
      <c r="L314" s="14"/>
      <c r="M314" s="14"/>
      <c r="N314" s="14"/>
      <c r="O314" s="14"/>
      <c r="P314" s="14"/>
      <c r="Q314" s="14"/>
      <c r="R314" s="14"/>
      <c r="S314" s="7" t="s">
        <v>34</v>
      </c>
      <c r="T314" s="14"/>
      <c r="U314" s="14"/>
      <c r="V314" s="14"/>
      <c r="W314" s="14"/>
      <c r="X314" s="14"/>
      <c r="Y314" s="14"/>
      <c r="Z314" s="14"/>
    </row>
    <row r="315" spans="1:26" ht="13.5" customHeight="1">
      <c r="N315" s="5"/>
      <c r="O315" s="5"/>
      <c r="S315" s="8" t="s">
        <v>26</v>
      </c>
    </row>
    <row r="316" spans="1:26" ht="13.5" customHeight="1">
      <c r="A316" s="158" t="s">
        <v>20</v>
      </c>
      <c r="E316" s="143" t="s">
        <v>42</v>
      </c>
      <c r="F316" s="144"/>
      <c r="G316" s="144"/>
      <c r="H316" s="145"/>
      <c r="J316" s="158" t="s">
        <v>32</v>
      </c>
      <c r="N316" s="143" t="s">
        <v>42</v>
      </c>
      <c r="O316" s="144"/>
      <c r="P316" s="144"/>
      <c r="Q316" s="145"/>
      <c r="S316" s="158" t="s">
        <v>33</v>
      </c>
      <c r="W316" s="143" t="s">
        <v>42</v>
      </c>
      <c r="X316" s="144"/>
      <c r="Y316" s="144"/>
      <c r="Z316" s="145"/>
    </row>
    <row r="317" spans="1:26" ht="13.5" customHeight="1">
      <c r="A317" s="162"/>
      <c r="E317" s="81" t="str">
        <f>IF(SUM(E319:G338)=0,"",ROUND(SUM(E319:E338),0)&amp;"g "&amp;"("&amp;ROUND(SUM(E319:E338)*100/(SUM(E319:E338)+SUM(F319:F338)+SUM(G319:G338)),0)&amp;"%)")</f>
        <v/>
      </c>
      <c r="F317" s="80" t="str">
        <f>IF(SUM(E319:G338)=0,"",ROUND(SUM(F319:F338),0)&amp;"g "&amp;"("&amp;ROUND(SUM(F319:F338)*100/(SUM(E319:E338)+SUM(F319:F338)+SUM(G319:G338)),0)&amp;"%)")</f>
        <v/>
      </c>
      <c r="G317" s="78" t="str">
        <f>IF(SUM(E319:G338)=0,"",ROUND(SUM(G319:G338),0)&amp;"g "&amp;"("&amp;ROUND(SUM(G319:G338)*100/(SUM(E319:E338)+SUM(F319:F338)+SUM(G319:G338)),0)&amp;"%)")</f>
        <v/>
      </c>
      <c r="H317" s="79">
        <f>SUM(H319:H338)</f>
        <v>0</v>
      </c>
      <c r="J317" s="162"/>
      <c r="N317" s="81" t="str">
        <f>IF(SUM(N319:P338)=0,"",ROUND(SUM(N319:N338),0)&amp;"g "&amp;"("&amp;ROUND(SUM(N319:N338)*100/(SUM(N319:N338)+SUM(O319:O338)+SUM(P319:P338)),0)&amp;"%)")</f>
        <v/>
      </c>
      <c r="O317" s="80" t="str">
        <f>IF(SUM(N319:P338)=0,"",ROUND(SUM(O319:O338),0)&amp;"g "&amp;"("&amp;ROUND(SUM(O319:O338)*100/(SUM(N319:N338)+SUM(O319:O338)+SUM(P319:P338)),0)&amp;"%)")</f>
        <v/>
      </c>
      <c r="P317" s="78" t="str">
        <f>IF(SUM(N319:P338)=0,"",ROUND(SUM(P319:P338),0)&amp;"g "&amp;"("&amp;ROUND(SUM(P319:P338)*100/(SUM(N319:N338)+SUM(O319:O338)+SUM(P319:P338)),0)&amp;"%)")</f>
        <v/>
      </c>
      <c r="Q317" s="79">
        <f>SUM(Q319:Q338)</f>
        <v>0</v>
      </c>
      <c r="S317" s="162"/>
      <c r="W317" s="81" t="str">
        <f>IF(SUM(W319:Y338)=0,"",ROUND(SUM(W319:W338),0)&amp;"g "&amp;"("&amp;ROUND(SUM(W319:W338)*100/(SUM(W319:W338)+SUM(X319:X338)+SUM(Y319:Y338)),0)&amp;"%)")</f>
        <v/>
      </c>
      <c r="X317" s="80" t="str">
        <f>IF(SUM(W319:Y338)=0,"",ROUND(SUM(X319:X338),0)&amp;"g "&amp;"("&amp;ROUND(SUM(X319:X338)*100/(SUM(W319:W338)+SUM(X319:X338)+SUM(Y319:Y338)),0)&amp;"%)")</f>
        <v/>
      </c>
      <c r="Y317" s="78" t="str">
        <f>IF(SUM(W319:Y338)=0,"",ROUND(SUM(Y319:Y338),0)&amp;"g "&amp;"("&amp;ROUND(SUM(Y319:Y338)*100/(SUM(W319:W338)+SUM(X319:X338)+SUM(Y319:Y338)),0)&amp;"%)")</f>
        <v/>
      </c>
      <c r="Z317" s="79">
        <f>SUM(Z319:Z338)</f>
        <v>0</v>
      </c>
    </row>
    <row r="318" spans="1:26" ht="13.5" customHeight="1">
      <c r="A318" s="156" t="s">
        <v>30</v>
      </c>
      <c r="B318" s="157"/>
      <c r="C318" s="2" t="s">
        <v>35</v>
      </c>
      <c r="D318" s="6" t="s">
        <v>24</v>
      </c>
      <c r="E318" s="107" t="s">
        <v>23</v>
      </c>
      <c r="F318" s="28" t="s">
        <v>21</v>
      </c>
      <c r="G318" s="103" t="s">
        <v>22</v>
      </c>
      <c r="H318" s="6" t="s">
        <v>25</v>
      </c>
      <c r="J318" s="156" t="s">
        <v>30</v>
      </c>
      <c r="K318" s="157"/>
      <c r="L318" s="2" t="s">
        <v>35</v>
      </c>
      <c r="M318" s="6" t="s">
        <v>24</v>
      </c>
      <c r="N318" s="107" t="s">
        <v>23</v>
      </c>
      <c r="O318" s="28" t="s">
        <v>21</v>
      </c>
      <c r="P318" s="103" t="s">
        <v>22</v>
      </c>
      <c r="Q318" s="6" t="s">
        <v>44</v>
      </c>
      <c r="S318" s="156" t="s">
        <v>30</v>
      </c>
      <c r="T318" s="157"/>
      <c r="U318" s="2" t="s">
        <v>35</v>
      </c>
      <c r="V318" s="6" t="s">
        <v>24</v>
      </c>
      <c r="W318" s="107" t="s">
        <v>23</v>
      </c>
      <c r="X318" s="28" t="s">
        <v>21</v>
      </c>
      <c r="Y318" s="103" t="s">
        <v>22</v>
      </c>
      <c r="Z318" s="6" t="s">
        <v>44</v>
      </c>
    </row>
    <row r="319" spans="1:26" ht="13.5" customHeight="1">
      <c r="A319" s="154"/>
      <c r="B319" s="155"/>
      <c r="C319" s="49"/>
      <c r="D319" s="23" t="str">
        <f>IF(A319="","",VLOOKUP(A319,食材リスト!$A$6:$H$505,3,FALSE))</f>
        <v/>
      </c>
      <c r="E319" s="17" t="str">
        <f>IF(COUNTA(A319:C319)&lt;&gt;2,"",ROUND(VLOOKUP(A319,食材リスト!$A$6:$H$505,4,FALSE)*C319/VLOOKUP(A319,食材リスト!$A$6:$H$505,2,FALSE),1))</f>
        <v/>
      </c>
      <c r="F319" s="29" t="str">
        <f>IF(COUNTA(A319:C319)&lt;&gt;2,"",ROUND(VLOOKUP(A319,食材リスト!$A$6:$H$505,5,FALSE)*C319/VLOOKUP(A319,食材リスト!$A$6:$H$505,2,FALSE),1))</f>
        <v/>
      </c>
      <c r="G319" s="18" t="str">
        <f>IF(COUNTA(A319:C319)&lt;&gt;2,"",ROUND(VLOOKUP(A319,食材リスト!$A$6:$H$505,6,FALSE)*C319/VLOOKUP(A319,食材リスト!$A$6:$H$505,2,FALSE),1))</f>
        <v/>
      </c>
      <c r="H319" s="24" t="str">
        <f>IF(COUNTA(A319:C319)&lt;&gt;2,"",ROUND(VLOOKUP(A319,食材リスト!$A$6:$H$505,7,FALSE)*C319/VLOOKUP(A319,食材リスト!$A$6:$H$505,2,FALSE),0))</f>
        <v/>
      </c>
      <c r="J319" s="154"/>
      <c r="K319" s="155"/>
      <c r="L319" s="49"/>
      <c r="M319" s="23" t="str">
        <f>IF(J319="","",VLOOKUP(J319,食材リスト!$A$6:$H$505,3,FALSE))</f>
        <v/>
      </c>
      <c r="N319" s="17" t="str">
        <f>IF(COUNTA(J319:L319)&lt;&gt;2,"",ROUND(VLOOKUP(J319,食材リスト!$A$6:$H$505,4,FALSE)*L319/VLOOKUP(J319,食材リスト!$A$6:$H$505,2,FALSE),1))</f>
        <v/>
      </c>
      <c r="O319" s="29" t="str">
        <f>IF(COUNTA(J319:L319)&lt;&gt;2,"",ROUND(VLOOKUP(J319,食材リスト!$A$6:$H$505,5,FALSE)*L319/VLOOKUP(J319,食材リスト!$A$6:$H$505,2,FALSE),1))</f>
        <v/>
      </c>
      <c r="P319" s="18" t="str">
        <f>IF(COUNTA(J319:L319)&lt;&gt;2,"",ROUND(VLOOKUP(J319,食材リスト!$A$6:$H$505,6,FALSE)*L319/VLOOKUP(J319,食材リスト!$A$6:$H$505,2,FALSE),1))</f>
        <v/>
      </c>
      <c r="Q319" s="24" t="str">
        <f>IF(COUNTA(J319:L319)&lt;&gt;2,"",ROUND(VLOOKUP(J319,食材リスト!$A$6:$H$505,7,FALSE)*L319/VLOOKUP(J319,食材リスト!$A$6:$H$505,2,FALSE),0))</f>
        <v/>
      </c>
      <c r="S319" s="160"/>
      <c r="T319" s="161"/>
      <c r="U319" s="49"/>
      <c r="V319" s="23" t="str">
        <f>IF(S319="","",VLOOKUP(S319,食材リスト!$A$6:$H$505,3,FALSE))</f>
        <v/>
      </c>
      <c r="W319" s="17" t="str">
        <f>IF(COUNTA(S319:U319)&lt;&gt;2,"",ROUND(VLOOKUP(S319,食材リスト!$A$6:$H$505,4,FALSE)*U319/VLOOKUP(S319,食材リスト!$A$6:$H$505,2,FALSE),1))</f>
        <v/>
      </c>
      <c r="X319" s="29" t="str">
        <f>IF(COUNTA(S319:U319)&lt;&gt;2,"",ROUND(VLOOKUP(S319,食材リスト!$A$6:$H$505,5,FALSE)*U319/VLOOKUP(S319,食材リスト!$A$6:$H$505,2,FALSE),1))</f>
        <v/>
      </c>
      <c r="Y319" s="18" t="str">
        <f>IF(COUNTA(S319:U319)&lt;&gt;2,"",ROUND(VLOOKUP(S319,食材リスト!$A$6:$H$505,6,FALSE)*U319/VLOOKUP(S319,食材リスト!$A$6:$H$505,2,FALSE),1))</f>
        <v/>
      </c>
      <c r="Z319" s="24" t="str">
        <f>IF(COUNTA(S319:U319)&lt;&gt;2,"",ROUND(VLOOKUP(S319,食材リスト!$A$6:$H$505,7,FALSE)*U319/VLOOKUP(S319,食材リスト!$A$6:$H$505,2,FALSE),0))</f>
        <v/>
      </c>
    </row>
    <row r="320" spans="1:26" ht="13.5" customHeight="1">
      <c r="A320" s="154"/>
      <c r="B320" s="155"/>
      <c r="C320" s="34"/>
      <c r="D320" s="12" t="str">
        <f>IF(A320="","",VLOOKUP(A320,食材リスト!$A$6:$H$505,3,FALSE))</f>
        <v/>
      </c>
      <c r="E320" s="19" t="str">
        <f>IF(COUNTA(A320:C320)&lt;&gt;2,"",ROUND(VLOOKUP(A320,食材リスト!$A$6:$H$505,4,FALSE)*C320/VLOOKUP(A320,食材リスト!$A$6:$H$505,2,FALSE),1))</f>
        <v/>
      </c>
      <c r="F320" s="30" t="str">
        <f>IF(COUNTA(A320:C320)&lt;&gt;2,"",ROUND(VLOOKUP(A320,食材リスト!$A$6:$H$505,5,FALSE)*C320/VLOOKUP(A320,食材リスト!$A$6:$H$505,2,FALSE),1))</f>
        <v/>
      </c>
      <c r="G320" s="20" t="str">
        <f>IF(COUNTA(A320:C320)&lt;&gt;2,"",ROUND(VLOOKUP(A320,食材リスト!$A$6:$H$505,6,FALSE)*C320/VLOOKUP(A320,食材リスト!$A$6:$H$505,2,FALSE),1))</f>
        <v/>
      </c>
      <c r="H320" s="25" t="str">
        <f>IF(COUNTA(A320:C320)&lt;&gt;2,"",ROUND(VLOOKUP(A320,食材リスト!$A$6:$H$505,7,FALSE)*C320/VLOOKUP(A320,食材リスト!$A$6:$H$505,2,FALSE),0))</f>
        <v/>
      </c>
      <c r="J320" s="154"/>
      <c r="K320" s="155"/>
      <c r="L320" s="34"/>
      <c r="M320" s="12" t="str">
        <f>IF(J320="","",VLOOKUP(J320,食材リスト!$A$6:$H$505,3,FALSE))</f>
        <v/>
      </c>
      <c r="N320" s="19" t="str">
        <f>IF(COUNTA(J320:L320)&lt;&gt;2,"",ROUND(VLOOKUP(J320,食材リスト!$A$6:$H$505,4,FALSE)*L320/VLOOKUP(J320,食材リスト!$A$6:$H$505,2,FALSE),1))</f>
        <v/>
      </c>
      <c r="O320" s="30" t="str">
        <f>IF(COUNTA(J320:L320)&lt;&gt;2,"",ROUND(VLOOKUP(J320,食材リスト!$A$6:$H$505,5,FALSE)*L320/VLOOKUP(J320,食材リスト!$A$6:$H$505,2,FALSE),1))</f>
        <v/>
      </c>
      <c r="P320" s="20" t="str">
        <f>IF(COUNTA(J320:L320)&lt;&gt;2,"",ROUND(VLOOKUP(J320,食材リスト!$A$6:$H$505,6,FALSE)*L320/VLOOKUP(J320,食材リスト!$A$6:$H$505,2,FALSE),1))</f>
        <v/>
      </c>
      <c r="Q320" s="25" t="str">
        <f>IF(COUNTA(J320:L320)&lt;&gt;2,"",ROUND(VLOOKUP(J320,食材リスト!$A$6:$H$505,7,FALSE)*L320/VLOOKUP(J320,食材リスト!$A$6:$H$505,2,FALSE),0))</f>
        <v/>
      </c>
      <c r="S320" s="154"/>
      <c r="T320" s="155"/>
      <c r="U320" s="34"/>
      <c r="V320" s="12" t="str">
        <f>IF(S320="","",VLOOKUP(S320,食材リスト!$A$6:$H$505,3,FALSE))</f>
        <v/>
      </c>
      <c r="W320" s="19" t="str">
        <f>IF(COUNTA(S320:U320)&lt;&gt;2,"",ROUND(VLOOKUP(S320,食材リスト!$A$6:$H$505,4,FALSE)*U320/VLOOKUP(S320,食材リスト!$A$6:$H$505,2,FALSE),1))</f>
        <v/>
      </c>
      <c r="X320" s="30" t="str">
        <f>IF(COUNTA(S320:U320)&lt;&gt;2,"",ROUND(VLOOKUP(S320,食材リスト!$A$6:$H$505,5,FALSE)*U320/VLOOKUP(S320,食材リスト!$A$6:$H$505,2,FALSE),1))</f>
        <v/>
      </c>
      <c r="Y320" s="20" t="str">
        <f>IF(COUNTA(S320:U320)&lt;&gt;2,"",ROUND(VLOOKUP(S320,食材リスト!$A$6:$H$505,6,FALSE)*U320/VLOOKUP(S320,食材リスト!$A$6:$H$505,2,FALSE),1))</f>
        <v/>
      </c>
      <c r="Z320" s="25" t="str">
        <f>IF(COUNTA(S320:U320)&lt;&gt;2,"",ROUND(VLOOKUP(S320,食材リスト!$A$6:$H$505,7,FALSE)*U320/VLOOKUP(S320,食材リスト!$A$6:$H$505,2,FALSE),0))</f>
        <v/>
      </c>
    </row>
    <row r="321" spans="1:26" ht="13.5" customHeight="1">
      <c r="A321" s="154"/>
      <c r="B321" s="155"/>
      <c r="C321" s="34"/>
      <c r="D321" s="12" t="str">
        <f>IF(A321="","",VLOOKUP(A321,食材リスト!$A$6:$H$505,3,FALSE))</f>
        <v/>
      </c>
      <c r="E321" s="19" t="str">
        <f>IF(COUNTA(A321:C321)&lt;&gt;2,"",ROUND(VLOOKUP(A321,食材リスト!$A$6:$H$505,4,FALSE)*C321/VLOOKUP(A321,食材リスト!$A$6:$H$505,2,FALSE),1))</f>
        <v/>
      </c>
      <c r="F321" s="30" t="str">
        <f>IF(COUNTA(A321:C321)&lt;&gt;2,"",ROUND(VLOOKUP(A321,食材リスト!$A$6:$H$505,5,FALSE)*C321/VLOOKUP(A321,食材リスト!$A$6:$H$505,2,FALSE),1))</f>
        <v/>
      </c>
      <c r="G321" s="20" t="str">
        <f>IF(COUNTA(A321:C321)&lt;&gt;2,"",ROUND(VLOOKUP(A321,食材リスト!$A$6:$H$505,6,FALSE)*C321/VLOOKUP(A321,食材リスト!$A$6:$H$505,2,FALSE),1))</f>
        <v/>
      </c>
      <c r="H321" s="25" t="str">
        <f>IF(COUNTA(A321:C321)&lt;&gt;2,"",ROUND(VLOOKUP(A321,食材リスト!$A$6:$H$505,7,FALSE)*C321/VLOOKUP(A321,食材リスト!$A$6:$H$505,2,FALSE),0))</f>
        <v/>
      </c>
      <c r="J321" s="154"/>
      <c r="K321" s="155"/>
      <c r="L321" s="34"/>
      <c r="M321" s="12" t="str">
        <f>IF(J321="","",VLOOKUP(J321,食材リスト!$A$6:$H$505,3,FALSE))</f>
        <v/>
      </c>
      <c r="N321" s="19" t="str">
        <f>IF(COUNTA(J321:L321)&lt;&gt;2,"",ROUND(VLOOKUP(J321,食材リスト!$A$6:$H$505,4,FALSE)*L321/VLOOKUP(J321,食材リスト!$A$6:$H$505,2,FALSE),1))</f>
        <v/>
      </c>
      <c r="O321" s="30" t="str">
        <f>IF(COUNTA(J321:L321)&lt;&gt;2,"",ROUND(VLOOKUP(J321,食材リスト!$A$6:$H$505,5,FALSE)*L321/VLOOKUP(J321,食材リスト!$A$6:$H$505,2,FALSE),1))</f>
        <v/>
      </c>
      <c r="P321" s="20" t="str">
        <f>IF(COUNTA(J321:L321)&lt;&gt;2,"",ROUND(VLOOKUP(J321,食材リスト!$A$6:$H$505,6,FALSE)*L321/VLOOKUP(J321,食材リスト!$A$6:$H$505,2,FALSE),1))</f>
        <v/>
      </c>
      <c r="Q321" s="25" t="str">
        <f>IF(COUNTA(J321:L321)&lt;&gt;2,"",ROUND(VLOOKUP(J321,食材リスト!$A$6:$H$505,7,FALSE)*L321/VLOOKUP(J321,食材リスト!$A$6:$H$505,2,FALSE),0))</f>
        <v/>
      </c>
      <c r="S321" s="154"/>
      <c r="T321" s="155"/>
      <c r="U321" s="34"/>
      <c r="V321" s="12" t="str">
        <f>IF(S321="","",VLOOKUP(S321,食材リスト!$A$6:$H$505,3,FALSE))</f>
        <v/>
      </c>
      <c r="W321" s="19" t="str">
        <f>IF(COUNTA(S321:U321)&lt;&gt;2,"",ROUND(VLOOKUP(S321,食材リスト!$A$6:$H$505,4,FALSE)*U321/VLOOKUP(S321,食材リスト!$A$6:$H$505,2,FALSE),1))</f>
        <v/>
      </c>
      <c r="X321" s="30" t="str">
        <f>IF(COUNTA(S321:U321)&lt;&gt;2,"",ROUND(VLOOKUP(S321,食材リスト!$A$6:$H$505,5,FALSE)*U321/VLOOKUP(S321,食材リスト!$A$6:$H$505,2,FALSE),1))</f>
        <v/>
      </c>
      <c r="Y321" s="20" t="str">
        <f>IF(COUNTA(S321:U321)&lt;&gt;2,"",ROUND(VLOOKUP(S321,食材リスト!$A$6:$H$505,6,FALSE)*U321/VLOOKUP(S321,食材リスト!$A$6:$H$505,2,FALSE),1))</f>
        <v/>
      </c>
      <c r="Z321" s="25" t="str">
        <f>IF(COUNTA(S321:U321)&lt;&gt;2,"",ROUND(VLOOKUP(S321,食材リスト!$A$6:$H$505,7,FALSE)*U321/VLOOKUP(S321,食材リスト!$A$6:$H$505,2,FALSE),0))</f>
        <v/>
      </c>
    </row>
    <row r="322" spans="1:26" ht="13.5" customHeight="1">
      <c r="A322" s="154"/>
      <c r="B322" s="155"/>
      <c r="C322" s="34"/>
      <c r="D322" s="12" t="str">
        <f>IF(A322="","",VLOOKUP(A322,食材リスト!$A$6:$H$505,3,FALSE))</f>
        <v/>
      </c>
      <c r="E322" s="19" t="str">
        <f>IF(COUNTA(A322:C322)&lt;&gt;2,"",ROUND(VLOOKUP(A322,食材リスト!$A$6:$H$505,4,FALSE)*C322/VLOOKUP(A322,食材リスト!$A$6:$H$505,2,FALSE),1))</f>
        <v/>
      </c>
      <c r="F322" s="30" t="str">
        <f>IF(COUNTA(A322:C322)&lt;&gt;2,"",ROUND(VLOOKUP(A322,食材リスト!$A$6:$H$505,5,FALSE)*C322/VLOOKUP(A322,食材リスト!$A$6:$H$505,2,FALSE),1))</f>
        <v/>
      </c>
      <c r="G322" s="20" t="str">
        <f>IF(COUNTA(A322:C322)&lt;&gt;2,"",ROUND(VLOOKUP(A322,食材リスト!$A$6:$H$505,6,FALSE)*C322/VLOOKUP(A322,食材リスト!$A$6:$H$505,2,FALSE),1))</f>
        <v/>
      </c>
      <c r="H322" s="25" t="str">
        <f>IF(COUNTA(A322:C322)&lt;&gt;2,"",ROUND(VLOOKUP(A322,食材リスト!$A$6:$H$505,7,FALSE)*C322/VLOOKUP(A322,食材リスト!$A$6:$H$505,2,FALSE),0))</f>
        <v/>
      </c>
      <c r="J322" s="154"/>
      <c r="K322" s="155"/>
      <c r="L322" s="34"/>
      <c r="M322" s="12" t="str">
        <f>IF(J322="","",VLOOKUP(J322,食材リスト!$A$6:$H$505,3,FALSE))</f>
        <v/>
      </c>
      <c r="N322" s="19" t="str">
        <f>IF(COUNTA(J322:L322)&lt;&gt;2,"",ROUND(VLOOKUP(J322,食材リスト!$A$6:$H$505,4,FALSE)*L322/VLOOKUP(J322,食材リスト!$A$6:$H$505,2,FALSE),1))</f>
        <v/>
      </c>
      <c r="O322" s="30" t="str">
        <f>IF(COUNTA(J322:L322)&lt;&gt;2,"",ROUND(VLOOKUP(J322,食材リスト!$A$6:$H$505,5,FALSE)*L322/VLOOKUP(J322,食材リスト!$A$6:$H$505,2,FALSE),1))</f>
        <v/>
      </c>
      <c r="P322" s="20" t="str">
        <f>IF(COUNTA(J322:L322)&lt;&gt;2,"",ROUND(VLOOKUP(J322,食材リスト!$A$6:$H$505,6,FALSE)*L322/VLOOKUP(J322,食材リスト!$A$6:$H$505,2,FALSE),1))</f>
        <v/>
      </c>
      <c r="Q322" s="25" t="str">
        <f>IF(COUNTA(J322:L322)&lt;&gt;2,"",ROUND(VLOOKUP(J322,食材リスト!$A$6:$H$505,7,FALSE)*L322/VLOOKUP(J322,食材リスト!$A$6:$H$505,2,FALSE),0))</f>
        <v/>
      </c>
      <c r="S322" s="154"/>
      <c r="T322" s="155"/>
      <c r="U322" s="34"/>
      <c r="V322" s="12" t="str">
        <f>IF(S322="","",VLOOKUP(S322,食材リスト!$A$6:$H$505,3,FALSE))</f>
        <v/>
      </c>
      <c r="W322" s="19" t="str">
        <f>IF(COUNTA(S322:U322)&lt;&gt;2,"",ROUND(VLOOKUP(S322,食材リスト!$A$6:$H$505,4,FALSE)*U322/VLOOKUP(S322,食材リスト!$A$6:$H$505,2,FALSE),1))</f>
        <v/>
      </c>
      <c r="X322" s="30" t="str">
        <f>IF(COUNTA(S322:U322)&lt;&gt;2,"",ROUND(VLOOKUP(S322,食材リスト!$A$6:$H$505,5,FALSE)*U322/VLOOKUP(S322,食材リスト!$A$6:$H$505,2,FALSE),1))</f>
        <v/>
      </c>
      <c r="Y322" s="20" t="str">
        <f>IF(COUNTA(S322:U322)&lt;&gt;2,"",ROUND(VLOOKUP(S322,食材リスト!$A$6:$H$505,6,FALSE)*U322/VLOOKUP(S322,食材リスト!$A$6:$H$505,2,FALSE),1))</f>
        <v/>
      </c>
      <c r="Z322" s="25" t="str">
        <f>IF(COUNTA(S322:U322)&lt;&gt;2,"",ROUND(VLOOKUP(S322,食材リスト!$A$6:$H$505,7,FALSE)*U322/VLOOKUP(S322,食材リスト!$A$6:$H$505,2,FALSE),0))</f>
        <v/>
      </c>
    </row>
    <row r="323" spans="1:26" ht="13.5" customHeight="1">
      <c r="A323" s="154"/>
      <c r="B323" s="155"/>
      <c r="C323" s="34"/>
      <c r="D323" s="12" t="str">
        <f>IF(A323="","",VLOOKUP(A323,食材リスト!$A$6:$H$505,3,FALSE))</f>
        <v/>
      </c>
      <c r="E323" s="19" t="str">
        <f>IF(COUNTA(A323:C323)&lt;&gt;2,"",ROUND(VLOOKUP(A323,食材リスト!$A$6:$H$505,4,FALSE)*C323/VLOOKUP(A323,食材リスト!$A$6:$H$505,2,FALSE),1))</f>
        <v/>
      </c>
      <c r="F323" s="30" t="str">
        <f>IF(COUNTA(A323:C323)&lt;&gt;2,"",ROUND(VLOOKUP(A323,食材リスト!$A$6:$H$505,5,FALSE)*C323/VLOOKUP(A323,食材リスト!$A$6:$H$505,2,FALSE),1))</f>
        <v/>
      </c>
      <c r="G323" s="20" t="str">
        <f>IF(COUNTA(A323:C323)&lt;&gt;2,"",ROUND(VLOOKUP(A323,食材リスト!$A$6:$H$505,6,FALSE)*C323/VLOOKUP(A323,食材リスト!$A$6:$H$505,2,FALSE),1))</f>
        <v/>
      </c>
      <c r="H323" s="25" t="str">
        <f>IF(COUNTA(A323:C323)&lt;&gt;2,"",ROUND(VLOOKUP(A323,食材リスト!$A$6:$H$505,7,FALSE)*C323/VLOOKUP(A323,食材リスト!$A$6:$H$505,2,FALSE),0))</f>
        <v/>
      </c>
      <c r="J323" s="154"/>
      <c r="K323" s="155"/>
      <c r="L323" s="34"/>
      <c r="M323" s="12" t="str">
        <f>IF(J323="","",VLOOKUP(J323,食材リスト!$A$6:$H$505,3,FALSE))</f>
        <v/>
      </c>
      <c r="N323" s="19" t="str">
        <f>IF(COUNTA(J323:L323)&lt;&gt;2,"",ROUND(VLOOKUP(J323,食材リスト!$A$6:$H$505,4,FALSE)*L323/VLOOKUP(J323,食材リスト!$A$6:$H$505,2,FALSE),1))</f>
        <v/>
      </c>
      <c r="O323" s="30" t="str">
        <f>IF(COUNTA(J323:L323)&lt;&gt;2,"",ROUND(VLOOKUP(J323,食材リスト!$A$6:$H$505,5,FALSE)*L323/VLOOKUP(J323,食材リスト!$A$6:$H$505,2,FALSE),1))</f>
        <v/>
      </c>
      <c r="P323" s="20" t="str">
        <f>IF(COUNTA(J323:L323)&lt;&gt;2,"",ROUND(VLOOKUP(J323,食材リスト!$A$6:$H$505,6,FALSE)*L323/VLOOKUP(J323,食材リスト!$A$6:$H$505,2,FALSE),1))</f>
        <v/>
      </c>
      <c r="Q323" s="25" t="str">
        <f>IF(COUNTA(J323:L323)&lt;&gt;2,"",ROUND(VLOOKUP(J323,食材リスト!$A$6:$H$505,7,FALSE)*L323/VLOOKUP(J323,食材リスト!$A$6:$H$505,2,FALSE),0))</f>
        <v/>
      </c>
      <c r="S323" s="154"/>
      <c r="T323" s="155"/>
      <c r="U323" s="34"/>
      <c r="V323" s="12" t="str">
        <f>IF(S323="","",VLOOKUP(S323,食材リスト!$A$6:$H$505,3,FALSE))</f>
        <v/>
      </c>
      <c r="W323" s="19" t="str">
        <f>IF(COUNTA(S323:U323)&lt;&gt;2,"",ROUND(VLOOKUP(S323,食材リスト!$A$6:$H$505,4,FALSE)*U323/VLOOKUP(S323,食材リスト!$A$6:$H$505,2,FALSE),1))</f>
        <v/>
      </c>
      <c r="X323" s="30" t="str">
        <f>IF(COUNTA(S323:U323)&lt;&gt;2,"",ROUND(VLOOKUP(S323,食材リスト!$A$6:$H$505,5,FALSE)*U323/VLOOKUP(S323,食材リスト!$A$6:$H$505,2,FALSE),1))</f>
        <v/>
      </c>
      <c r="Y323" s="20" t="str">
        <f>IF(COUNTA(S323:U323)&lt;&gt;2,"",ROUND(VLOOKUP(S323,食材リスト!$A$6:$H$505,6,FALSE)*U323/VLOOKUP(S323,食材リスト!$A$6:$H$505,2,FALSE),1))</f>
        <v/>
      </c>
      <c r="Z323" s="25" t="str">
        <f>IF(COUNTA(S323:U323)&lt;&gt;2,"",ROUND(VLOOKUP(S323,食材リスト!$A$6:$H$505,7,FALSE)*U323/VLOOKUP(S323,食材リスト!$A$6:$H$505,2,FALSE),0))</f>
        <v/>
      </c>
    </row>
    <row r="324" spans="1:26" ht="13.5" customHeight="1">
      <c r="A324" s="154"/>
      <c r="B324" s="155"/>
      <c r="C324" s="34"/>
      <c r="D324" s="12" t="str">
        <f>IF(A324="","",VLOOKUP(A324,食材リスト!$A$6:$H$505,3,FALSE))</f>
        <v/>
      </c>
      <c r="E324" s="19" t="str">
        <f>IF(COUNTA(A324:C324)&lt;&gt;2,"",ROUND(VLOOKUP(A324,食材リスト!$A$6:$H$505,4,FALSE)*C324/VLOOKUP(A324,食材リスト!$A$6:$H$505,2,FALSE),1))</f>
        <v/>
      </c>
      <c r="F324" s="30" t="str">
        <f>IF(COUNTA(A324:C324)&lt;&gt;2,"",ROUND(VLOOKUP(A324,食材リスト!$A$6:$H$505,5,FALSE)*C324/VLOOKUP(A324,食材リスト!$A$6:$H$505,2,FALSE),1))</f>
        <v/>
      </c>
      <c r="G324" s="20" t="str">
        <f>IF(COUNTA(A324:C324)&lt;&gt;2,"",ROUND(VLOOKUP(A324,食材リスト!$A$6:$H$505,6,FALSE)*C324/VLOOKUP(A324,食材リスト!$A$6:$H$505,2,FALSE),1))</f>
        <v/>
      </c>
      <c r="H324" s="25" t="str">
        <f>IF(COUNTA(A324:C324)&lt;&gt;2,"",ROUND(VLOOKUP(A324,食材リスト!$A$6:$H$505,7,FALSE)*C324/VLOOKUP(A324,食材リスト!$A$6:$H$505,2,FALSE),0))</f>
        <v/>
      </c>
      <c r="J324" s="154"/>
      <c r="K324" s="155"/>
      <c r="L324" s="34"/>
      <c r="M324" s="12" t="str">
        <f>IF(J324="","",VLOOKUP(J324,食材リスト!$A$6:$H$505,3,FALSE))</f>
        <v/>
      </c>
      <c r="N324" s="19" t="str">
        <f>IF(COUNTA(J324:L324)&lt;&gt;2,"",ROUND(VLOOKUP(J324,食材リスト!$A$6:$H$505,4,FALSE)*L324/VLOOKUP(J324,食材リスト!$A$6:$H$505,2,FALSE),1))</f>
        <v/>
      </c>
      <c r="O324" s="30" t="str">
        <f>IF(COUNTA(J324:L324)&lt;&gt;2,"",ROUND(VLOOKUP(J324,食材リスト!$A$6:$H$505,5,FALSE)*L324/VLOOKUP(J324,食材リスト!$A$6:$H$505,2,FALSE),1))</f>
        <v/>
      </c>
      <c r="P324" s="20" t="str">
        <f>IF(COUNTA(J324:L324)&lt;&gt;2,"",ROUND(VLOOKUP(J324,食材リスト!$A$6:$H$505,6,FALSE)*L324/VLOOKUP(J324,食材リスト!$A$6:$H$505,2,FALSE),1))</f>
        <v/>
      </c>
      <c r="Q324" s="25" t="str">
        <f>IF(COUNTA(J324:L324)&lt;&gt;2,"",ROUND(VLOOKUP(J324,食材リスト!$A$6:$H$505,7,FALSE)*L324/VLOOKUP(J324,食材リスト!$A$6:$H$505,2,FALSE),0))</f>
        <v/>
      </c>
      <c r="S324" s="154"/>
      <c r="T324" s="155"/>
      <c r="U324" s="34"/>
      <c r="V324" s="12" t="str">
        <f>IF(S324="","",VLOOKUP(S324,食材リスト!$A$6:$H$505,3,FALSE))</f>
        <v/>
      </c>
      <c r="W324" s="19" t="str">
        <f>IF(COUNTA(S324:U324)&lt;&gt;2,"",ROUND(VLOOKUP(S324,食材リスト!$A$6:$H$505,4,FALSE)*U324/VLOOKUP(S324,食材リスト!$A$6:$H$505,2,FALSE),1))</f>
        <v/>
      </c>
      <c r="X324" s="30" t="str">
        <f>IF(COUNTA(S324:U324)&lt;&gt;2,"",ROUND(VLOOKUP(S324,食材リスト!$A$6:$H$505,5,FALSE)*U324/VLOOKUP(S324,食材リスト!$A$6:$H$505,2,FALSE),1))</f>
        <v/>
      </c>
      <c r="Y324" s="20" t="str">
        <f>IF(COUNTA(S324:U324)&lt;&gt;2,"",ROUND(VLOOKUP(S324,食材リスト!$A$6:$H$505,6,FALSE)*U324/VLOOKUP(S324,食材リスト!$A$6:$H$505,2,FALSE),1))</f>
        <v/>
      </c>
      <c r="Z324" s="25" t="str">
        <f>IF(COUNTA(S324:U324)&lt;&gt;2,"",ROUND(VLOOKUP(S324,食材リスト!$A$6:$H$505,7,FALSE)*U324/VLOOKUP(S324,食材リスト!$A$6:$H$505,2,FALSE),0))</f>
        <v/>
      </c>
    </row>
    <row r="325" spans="1:26" ht="13.5" customHeight="1">
      <c r="A325" s="154"/>
      <c r="B325" s="155"/>
      <c r="C325" s="34"/>
      <c r="D325" s="12" t="str">
        <f>IF(A325="","",VLOOKUP(A325,食材リスト!$A$6:$H$505,3,FALSE))</f>
        <v/>
      </c>
      <c r="E325" s="19" t="str">
        <f>IF(COUNTA(A325:C325)&lt;&gt;2,"",ROUND(VLOOKUP(A325,食材リスト!$A$6:$H$505,4,FALSE)*C325/VLOOKUP(A325,食材リスト!$A$6:$H$505,2,FALSE),1))</f>
        <v/>
      </c>
      <c r="F325" s="30" t="str">
        <f>IF(COUNTA(A325:C325)&lt;&gt;2,"",ROUND(VLOOKUP(A325,食材リスト!$A$6:$H$505,5,FALSE)*C325/VLOOKUP(A325,食材リスト!$A$6:$H$505,2,FALSE),1))</f>
        <v/>
      </c>
      <c r="G325" s="20" t="str">
        <f>IF(COUNTA(A325:C325)&lt;&gt;2,"",ROUND(VLOOKUP(A325,食材リスト!$A$6:$H$505,6,FALSE)*C325/VLOOKUP(A325,食材リスト!$A$6:$H$505,2,FALSE),1))</f>
        <v/>
      </c>
      <c r="H325" s="25" t="str">
        <f>IF(COUNTA(A325:C325)&lt;&gt;2,"",ROUND(VLOOKUP(A325,食材リスト!$A$6:$H$505,7,FALSE)*C325/VLOOKUP(A325,食材リスト!$A$6:$H$505,2,FALSE),0))</f>
        <v/>
      </c>
      <c r="J325" s="154"/>
      <c r="K325" s="155"/>
      <c r="L325" s="34"/>
      <c r="M325" s="12" t="str">
        <f>IF(J325="","",VLOOKUP(J325,食材リスト!$A$6:$H$505,3,FALSE))</f>
        <v/>
      </c>
      <c r="N325" s="19" t="str">
        <f>IF(COUNTA(J325:L325)&lt;&gt;2,"",ROUND(VLOOKUP(J325,食材リスト!$A$6:$H$505,4,FALSE)*L325/VLOOKUP(J325,食材リスト!$A$6:$H$505,2,FALSE),1))</f>
        <v/>
      </c>
      <c r="O325" s="30" t="str">
        <f>IF(COUNTA(J325:L325)&lt;&gt;2,"",ROUND(VLOOKUP(J325,食材リスト!$A$6:$H$505,5,FALSE)*L325/VLOOKUP(J325,食材リスト!$A$6:$H$505,2,FALSE),1))</f>
        <v/>
      </c>
      <c r="P325" s="20" t="str">
        <f>IF(COUNTA(J325:L325)&lt;&gt;2,"",ROUND(VLOOKUP(J325,食材リスト!$A$6:$H$505,6,FALSE)*L325/VLOOKUP(J325,食材リスト!$A$6:$H$505,2,FALSE),1))</f>
        <v/>
      </c>
      <c r="Q325" s="25" t="str">
        <f>IF(COUNTA(J325:L325)&lt;&gt;2,"",ROUND(VLOOKUP(J325,食材リスト!$A$6:$H$505,7,FALSE)*L325/VLOOKUP(J325,食材リスト!$A$6:$H$505,2,FALSE),0))</f>
        <v/>
      </c>
      <c r="S325" s="154"/>
      <c r="T325" s="155"/>
      <c r="U325" s="34"/>
      <c r="V325" s="12" t="str">
        <f>IF(S325="","",VLOOKUP(S325,食材リスト!$A$6:$H$505,3,FALSE))</f>
        <v/>
      </c>
      <c r="W325" s="19" t="str">
        <f>IF(COUNTA(S325:U325)&lt;&gt;2,"",ROUND(VLOOKUP(S325,食材リスト!$A$6:$H$505,4,FALSE)*U325/VLOOKUP(S325,食材リスト!$A$6:$H$505,2,FALSE),1))</f>
        <v/>
      </c>
      <c r="X325" s="30" t="str">
        <f>IF(COUNTA(S325:U325)&lt;&gt;2,"",ROUND(VLOOKUP(S325,食材リスト!$A$6:$H$505,5,FALSE)*U325/VLOOKUP(S325,食材リスト!$A$6:$H$505,2,FALSE),1))</f>
        <v/>
      </c>
      <c r="Y325" s="20" t="str">
        <f>IF(COUNTA(S325:U325)&lt;&gt;2,"",ROUND(VLOOKUP(S325,食材リスト!$A$6:$H$505,6,FALSE)*U325/VLOOKUP(S325,食材リスト!$A$6:$H$505,2,FALSE),1))</f>
        <v/>
      </c>
      <c r="Z325" s="25" t="str">
        <f>IF(COUNTA(S325:U325)&lt;&gt;2,"",ROUND(VLOOKUP(S325,食材リスト!$A$6:$H$505,7,FALSE)*U325/VLOOKUP(S325,食材リスト!$A$6:$H$505,2,FALSE),0))</f>
        <v/>
      </c>
    </row>
    <row r="326" spans="1:26" ht="13.5" customHeight="1">
      <c r="A326" s="154"/>
      <c r="B326" s="155"/>
      <c r="C326" s="34"/>
      <c r="D326" s="12" t="str">
        <f>IF(A326="","",VLOOKUP(A326,食材リスト!$A$6:$H$505,3,FALSE))</f>
        <v/>
      </c>
      <c r="E326" s="19" t="str">
        <f>IF(COUNTA(A326:C326)&lt;&gt;2,"",ROUND(VLOOKUP(A326,食材リスト!$A$6:$H$505,4,FALSE)*C326/VLOOKUP(A326,食材リスト!$A$6:$H$505,2,FALSE),1))</f>
        <v/>
      </c>
      <c r="F326" s="30" t="str">
        <f>IF(COUNTA(A326:C326)&lt;&gt;2,"",ROUND(VLOOKUP(A326,食材リスト!$A$6:$H$505,5,FALSE)*C326/VLOOKUP(A326,食材リスト!$A$6:$H$505,2,FALSE),1))</f>
        <v/>
      </c>
      <c r="G326" s="20" t="str">
        <f>IF(COUNTA(A326:C326)&lt;&gt;2,"",ROUND(VLOOKUP(A326,食材リスト!$A$6:$H$505,6,FALSE)*C326/VLOOKUP(A326,食材リスト!$A$6:$H$505,2,FALSE),1))</f>
        <v/>
      </c>
      <c r="H326" s="25" t="str">
        <f>IF(COUNTA(A326:C326)&lt;&gt;2,"",ROUND(VLOOKUP(A326,食材リスト!$A$6:$H$505,7,FALSE)*C326/VLOOKUP(A326,食材リスト!$A$6:$H$505,2,FALSE),0))</f>
        <v/>
      </c>
      <c r="J326" s="154"/>
      <c r="K326" s="155"/>
      <c r="L326" s="34"/>
      <c r="M326" s="12" t="str">
        <f>IF(J326="","",VLOOKUP(J326,食材リスト!$A$6:$H$505,3,FALSE))</f>
        <v/>
      </c>
      <c r="N326" s="19" t="str">
        <f>IF(COUNTA(J326:L326)&lt;&gt;2,"",ROUND(VLOOKUP(J326,食材リスト!$A$6:$H$505,4,FALSE)*L326/VLOOKUP(J326,食材リスト!$A$6:$H$505,2,FALSE),1))</f>
        <v/>
      </c>
      <c r="O326" s="30" t="str">
        <f>IF(COUNTA(J326:L326)&lt;&gt;2,"",ROUND(VLOOKUP(J326,食材リスト!$A$6:$H$505,5,FALSE)*L326/VLOOKUP(J326,食材リスト!$A$6:$H$505,2,FALSE),1))</f>
        <v/>
      </c>
      <c r="P326" s="20" t="str">
        <f>IF(COUNTA(J326:L326)&lt;&gt;2,"",ROUND(VLOOKUP(J326,食材リスト!$A$6:$H$505,6,FALSE)*L326/VLOOKUP(J326,食材リスト!$A$6:$H$505,2,FALSE),1))</f>
        <v/>
      </c>
      <c r="Q326" s="25" t="str">
        <f>IF(COUNTA(J326:L326)&lt;&gt;2,"",ROUND(VLOOKUP(J326,食材リスト!$A$6:$H$505,7,FALSE)*L326/VLOOKUP(J326,食材リスト!$A$6:$H$505,2,FALSE),0))</f>
        <v/>
      </c>
      <c r="S326" s="154"/>
      <c r="T326" s="155"/>
      <c r="U326" s="34"/>
      <c r="V326" s="12" t="str">
        <f>IF(S326="","",VLOOKUP(S326,食材リスト!$A$6:$H$505,3,FALSE))</f>
        <v/>
      </c>
      <c r="W326" s="19" t="str">
        <f>IF(COUNTA(S326:U326)&lt;&gt;2,"",ROUND(VLOOKUP(S326,食材リスト!$A$6:$H$505,4,FALSE)*U326/VLOOKUP(S326,食材リスト!$A$6:$H$505,2,FALSE),1))</f>
        <v/>
      </c>
      <c r="X326" s="30" t="str">
        <f>IF(COUNTA(S326:U326)&lt;&gt;2,"",ROUND(VLOOKUP(S326,食材リスト!$A$6:$H$505,5,FALSE)*U326/VLOOKUP(S326,食材リスト!$A$6:$H$505,2,FALSE),1))</f>
        <v/>
      </c>
      <c r="Y326" s="20" t="str">
        <f>IF(COUNTA(S326:U326)&lt;&gt;2,"",ROUND(VLOOKUP(S326,食材リスト!$A$6:$H$505,6,FALSE)*U326/VLOOKUP(S326,食材リスト!$A$6:$H$505,2,FALSE),1))</f>
        <v/>
      </c>
      <c r="Z326" s="25" t="str">
        <f>IF(COUNTA(S326:U326)&lt;&gt;2,"",ROUND(VLOOKUP(S326,食材リスト!$A$6:$H$505,7,FALSE)*U326/VLOOKUP(S326,食材リスト!$A$6:$H$505,2,FALSE),0))</f>
        <v/>
      </c>
    </row>
    <row r="327" spans="1:26" ht="13.5" customHeight="1">
      <c r="A327" s="154"/>
      <c r="B327" s="155"/>
      <c r="C327" s="34"/>
      <c r="D327" s="12" t="str">
        <f>IF(A327="","",VLOOKUP(A327,食材リスト!$A$6:$H$505,3,FALSE))</f>
        <v/>
      </c>
      <c r="E327" s="19" t="str">
        <f>IF(COUNTA(A327:C327)&lt;&gt;2,"",ROUND(VLOOKUP(A327,食材リスト!$A$6:$H$505,4,FALSE)*C327/VLOOKUP(A327,食材リスト!$A$6:$H$505,2,FALSE),1))</f>
        <v/>
      </c>
      <c r="F327" s="30" t="str">
        <f>IF(COUNTA(A327:C327)&lt;&gt;2,"",ROUND(VLOOKUP(A327,食材リスト!$A$6:$H$505,5,FALSE)*C327/VLOOKUP(A327,食材リスト!$A$6:$H$505,2,FALSE),1))</f>
        <v/>
      </c>
      <c r="G327" s="20" t="str">
        <f>IF(COUNTA(A327:C327)&lt;&gt;2,"",ROUND(VLOOKUP(A327,食材リスト!$A$6:$H$505,6,FALSE)*C327/VLOOKUP(A327,食材リスト!$A$6:$H$505,2,FALSE),1))</f>
        <v/>
      </c>
      <c r="H327" s="25" t="str">
        <f>IF(COUNTA(A327:C327)&lt;&gt;2,"",ROUND(VLOOKUP(A327,食材リスト!$A$6:$H$505,7,FALSE)*C327/VLOOKUP(A327,食材リスト!$A$6:$H$505,2,FALSE),0))</f>
        <v/>
      </c>
      <c r="J327" s="154"/>
      <c r="K327" s="155"/>
      <c r="L327" s="34"/>
      <c r="M327" s="12" t="str">
        <f>IF(J327="","",VLOOKUP(J327,食材リスト!$A$6:$H$505,3,FALSE))</f>
        <v/>
      </c>
      <c r="N327" s="19" t="str">
        <f>IF(COUNTA(J327:L327)&lt;&gt;2,"",ROUND(VLOOKUP(J327,食材リスト!$A$6:$H$505,4,FALSE)*L327/VLOOKUP(J327,食材リスト!$A$6:$H$505,2,FALSE),1))</f>
        <v/>
      </c>
      <c r="O327" s="30" t="str">
        <f>IF(COUNTA(J327:L327)&lt;&gt;2,"",ROUND(VLOOKUP(J327,食材リスト!$A$6:$H$505,5,FALSE)*L327/VLOOKUP(J327,食材リスト!$A$6:$H$505,2,FALSE),1))</f>
        <v/>
      </c>
      <c r="P327" s="20" t="str">
        <f>IF(COUNTA(J327:L327)&lt;&gt;2,"",ROUND(VLOOKUP(J327,食材リスト!$A$6:$H$505,6,FALSE)*L327/VLOOKUP(J327,食材リスト!$A$6:$H$505,2,FALSE),1))</f>
        <v/>
      </c>
      <c r="Q327" s="25" t="str">
        <f>IF(COUNTA(J327:L327)&lt;&gt;2,"",ROUND(VLOOKUP(J327,食材リスト!$A$6:$H$505,7,FALSE)*L327/VLOOKUP(J327,食材リスト!$A$6:$H$505,2,FALSE),0))</f>
        <v/>
      </c>
      <c r="S327" s="154"/>
      <c r="T327" s="155"/>
      <c r="U327" s="34"/>
      <c r="V327" s="12" t="str">
        <f>IF(S327="","",VLOOKUP(S327,食材リスト!$A$6:$H$505,3,FALSE))</f>
        <v/>
      </c>
      <c r="W327" s="19" t="str">
        <f>IF(COUNTA(S327:U327)&lt;&gt;2,"",ROUND(VLOOKUP(S327,食材リスト!$A$6:$H$505,4,FALSE)*U327/VLOOKUP(S327,食材リスト!$A$6:$H$505,2,FALSE),1))</f>
        <v/>
      </c>
      <c r="X327" s="30" t="str">
        <f>IF(COUNTA(S327:U327)&lt;&gt;2,"",ROUND(VLOOKUP(S327,食材リスト!$A$6:$H$505,5,FALSE)*U327/VLOOKUP(S327,食材リスト!$A$6:$H$505,2,FALSE),1))</f>
        <v/>
      </c>
      <c r="Y327" s="20" t="str">
        <f>IF(COUNTA(S327:U327)&lt;&gt;2,"",ROUND(VLOOKUP(S327,食材リスト!$A$6:$H$505,6,FALSE)*U327/VLOOKUP(S327,食材リスト!$A$6:$H$505,2,FALSE),1))</f>
        <v/>
      </c>
      <c r="Z327" s="25" t="str">
        <f>IF(COUNTA(S327:U327)&lt;&gt;2,"",ROUND(VLOOKUP(S327,食材リスト!$A$6:$H$505,7,FALSE)*U327/VLOOKUP(S327,食材リスト!$A$6:$H$505,2,FALSE),0))</f>
        <v/>
      </c>
    </row>
    <row r="328" spans="1:26" ht="13.5" customHeight="1">
      <c r="A328" s="154"/>
      <c r="B328" s="155"/>
      <c r="C328" s="34"/>
      <c r="D328" s="12" t="str">
        <f>IF(A328="","",VLOOKUP(A328,食材リスト!$A$6:$H$505,3,FALSE))</f>
        <v/>
      </c>
      <c r="E328" s="19" t="str">
        <f>IF(COUNTA(A328:C328)&lt;&gt;2,"",ROUND(VLOOKUP(A328,食材リスト!$A$6:$H$505,4,FALSE)*C328/VLOOKUP(A328,食材リスト!$A$6:$H$505,2,FALSE),1))</f>
        <v/>
      </c>
      <c r="F328" s="30" t="str">
        <f>IF(COUNTA(A328:C328)&lt;&gt;2,"",ROUND(VLOOKUP(A328,食材リスト!$A$6:$H$505,5,FALSE)*C328/VLOOKUP(A328,食材リスト!$A$6:$H$505,2,FALSE),1))</f>
        <v/>
      </c>
      <c r="G328" s="20" t="str">
        <f>IF(COUNTA(A328:C328)&lt;&gt;2,"",ROUND(VLOOKUP(A328,食材リスト!$A$6:$H$505,6,FALSE)*C328/VLOOKUP(A328,食材リスト!$A$6:$H$505,2,FALSE),1))</f>
        <v/>
      </c>
      <c r="H328" s="25" t="str">
        <f>IF(COUNTA(A328:C328)&lt;&gt;2,"",ROUND(VLOOKUP(A328,食材リスト!$A$6:$H$505,7,FALSE)*C328/VLOOKUP(A328,食材リスト!$A$6:$H$505,2,FALSE),0))</f>
        <v/>
      </c>
      <c r="J328" s="154"/>
      <c r="K328" s="155"/>
      <c r="L328" s="34"/>
      <c r="M328" s="12" t="str">
        <f>IF(J328="","",VLOOKUP(J328,食材リスト!$A$6:$H$505,3,FALSE))</f>
        <v/>
      </c>
      <c r="N328" s="19" t="str">
        <f>IF(COUNTA(J328:L328)&lt;&gt;2,"",ROUND(VLOOKUP(J328,食材リスト!$A$6:$H$505,4,FALSE)*L328/VLOOKUP(J328,食材リスト!$A$6:$H$505,2,FALSE),1))</f>
        <v/>
      </c>
      <c r="O328" s="30" t="str">
        <f>IF(COUNTA(J328:L328)&lt;&gt;2,"",ROUND(VLOOKUP(J328,食材リスト!$A$6:$H$505,5,FALSE)*L328/VLOOKUP(J328,食材リスト!$A$6:$H$505,2,FALSE),1))</f>
        <v/>
      </c>
      <c r="P328" s="20" t="str">
        <f>IF(COUNTA(J328:L328)&lt;&gt;2,"",ROUND(VLOOKUP(J328,食材リスト!$A$6:$H$505,6,FALSE)*L328/VLOOKUP(J328,食材リスト!$A$6:$H$505,2,FALSE),1))</f>
        <v/>
      </c>
      <c r="Q328" s="25" t="str">
        <f>IF(COUNTA(J328:L328)&lt;&gt;2,"",ROUND(VLOOKUP(J328,食材リスト!$A$6:$H$505,7,FALSE)*L328/VLOOKUP(J328,食材リスト!$A$6:$H$505,2,FALSE),0))</f>
        <v/>
      </c>
      <c r="S328" s="154"/>
      <c r="T328" s="155"/>
      <c r="U328" s="34"/>
      <c r="V328" s="12" t="str">
        <f>IF(S328="","",VLOOKUP(S328,食材リスト!$A$6:$H$505,3,FALSE))</f>
        <v/>
      </c>
      <c r="W328" s="19" t="str">
        <f>IF(COUNTA(S328:U328)&lt;&gt;2,"",ROUND(VLOOKUP(S328,食材リスト!$A$6:$H$505,4,FALSE)*U328/VLOOKUP(S328,食材リスト!$A$6:$H$505,2,FALSE),1))</f>
        <v/>
      </c>
      <c r="X328" s="30" t="str">
        <f>IF(COUNTA(S328:U328)&lt;&gt;2,"",ROUND(VLOOKUP(S328,食材リスト!$A$6:$H$505,5,FALSE)*U328/VLOOKUP(S328,食材リスト!$A$6:$H$505,2,FALSE),1))</f>
        <v/>
      </c>
      <c r="Y328" s="20" t="str">
        <f>IF(COUNTA(S328:U328)&lt;&gt;2,"",ROUND(VLOOKUP(S328,食材リスト!$A$6:$H$505,6,FALSE)*U328/VLOOKUP(S328,食材リスト!$A$6:$H$505,2,FALSE),1))</f>
        <v/>
      </c>
      <c r="Z328" s="25" t="str">
        <f>IF(COUNTA(S328:U328)&lt;&gt;2,"",ROUND(VLOOKUP(S328,食材リスト!$A$6:$H$505,7,FALSE)*U328/VLOOKUP(S328,食材リスト!$A$6:$H$505,2,FALSE),0))</f>
        <v/>
      </c>
    </row>
    <row r="329" spans="1:26" ht="13.5" customHeight="1">
      <c r="A329" s="154"/>
      <c r="B329" s="155"/>
      <c r="C329" s="34"/>
      <c r="D329" s="12" t="str">
        <f>IF(A329="","",VLOOKUP(A329,食材リスト!$A$6:$H$505,3,FALSE))</f>
        <v/>
      </c>
      <c r="E329" s="19" t="str">
        <f>IF(COUNTA(A329:C329)&lt;&gt;2,"",ROUND(VLOOKUP(A329,食材リスト!$A$6:$H$505,4,FALSE)*C329/VLOOKUP(A329,食材リスト!$A$6:$H$505,2,FALSE),1))</f>
        <v/>
      </c>
      <c r="F329" s="30" t="str">
        <f>IF(COUNTA(A329:C329)&lt;&gt;2,"",ROUND(VLOOKUP(A329,食材リスト!$A$6:$H$505,5,FALSE)*C329/VLOOKUP(A329,食材リスト!$A$6:$H$505,2,FALSE),1))</f>
        <v/>
      </c>
      <c r="G329" s="20" t="str">
        <f>IF(COUNTA(A329:C329)&lt;&gt;2,"",ROUND(VLOOKUP(A329,食材リスト!$A$6:$H$505,6,FALSE)*C329/VLOOKUP(A329,食材リスト!$A$6:$H$505,2,FALSE),1))</f>
        <v/>
      </c>
      <c r="H329" s="25" t="str">
        <f>IF(COUNTA(A329:C329)&lt;&gt;2,"",ROUND(VLOOKUP(A329,食材リスト!$A$6:$H$505,7,FALSE)*C329/VLOOKUP(A329,食材リスト!$A$6:$H$505,2,FALSE),0))</f>
        <v/>
      </c>
      <c r="J329" s="154"/>
      <c r="K329" s="155"/>
      <c r="L329" s="34"/>
      <c r="M329" s="12" t="str">
        <f>IF(J329="","",VLOOKUP(J329,食材リスト!$A$6:$H$505,3,FALSE))</f>
        <v/>
      </c>
      <c r="N329" s="19" t="str">
        <f>IF(COUNTA(J329:L329)&lt;&gt;2,"",ROUND(VLOOKUP(J329,食材リスト!$A$6:$H$505,4,FALSE)*L329/VLOOKUP(J329,食材リスト!$A$6:$H$505,2,FALSE),1))</f>
        <v/>
      </c>
      <c r="O329" s="30" t="str">
        <f>IF(COUNTA(J329:L329)&lt;&gt;2,"",ROUND(VLOOKUP(J329,食材リスト!$A$6:$H$505,5,FALSE)*L329/VLOOKUP(J329,食材リスト!$A$6:$H$505,2,FALSE),1))</f>
        <v/>
      </c>
      <c r="P329" s="20" t="str">
        <f>IF(COUNTA(J329:L329)&lt;&gt;2,"",ROUND(VLOOKUP(J329,食材リスト!$A$6:$H$505,6,FALSE)*L329/VLOOKUP(J329,食材リスト!$A$6:$H$505,2,FALSE),1))</f>
        <v/>
      </c>
      <c r="Q329" s="25" t="str">
        <f>IF(COUNTA(J329:L329)&lt;&gt;2,"",ROUND(VLOOKUP(J329,食材リスト!$A$6:$H$505,7,FALSE)*L329/VLOOKUP(J329,食材リスト!$A$6:$H$505,2,FALSE),0))</f>
        <v/>
      </c>
      <c r="S329" s="154"/>
      <c r="T329" s="155"/>
      <c r="U329" s="34"/>
      <c r="V329" s="12" t="str">
        <f>IF(S329="","",VLOOKUP(S329,食材リスト!$A$6:$H$505,3,FALSE))</f>
        <v/>
      </c>
      <c r="W329" s="19" t="str">
        <f>IF(COUNTA(S329:U329)&lt;&gt;2,"",ROUND(VLOOKUP(S329,食材リスト!$A$6:$H$505,4,FALSE)*U329/VLOOKUP(S329,食材リスト!$A$6:$H$505,2,FALSE),1))</f>
        <v/>
      </c>
      <c r="X329" s="30" t="str">
        <f>IF(COUNTA(S329:U329)&lt;&gt;2,"",ROUND(VLOOKUP(S329,食材リスト!$A$6:$H$505,5,FALSE)*U329/VLOOKUP(S329,食材リスト!$A$6:$H$505,2,FALSE),1))</f>
        <v/>
      </c>
      <c r="Y329" s="20" t="str">
        <f>IF(COUNTA(S329:U329)&lt;&gt;2,"",ROUND(VLOOKUP(S329,食材リスト!$A$6:$H$505,6,FALSE)*U329/VLOOKUP(S329,食材リスト!$A$6:$H$505,2,FALSE),1))</f>
        <v/>
      </c>
      <c r="Z329" s="25" t="str">
        <f>IF(COUNTA(S329:U329)&lt;&gt;2,"",ROUND(VLOOKUP(S329,食材リスト!$A$6:$H$505,7,FALSE)*U329/VLOOKUP(S329,食材リスト!$A$6:$H$505,2,FALSE),0))</f>
        <v/>
      </c>
    </row>
    <row r="330" spans="1:26" ht="13.5" customHeight="1">
      <c r="A330" s="154"/>
      <c r="B330" s="155"/>
      <c r="C330" s="34"/>
      <c r="D330" s="12" t="str">
        <f>IF(A330="","",VLOOKUP(A330,食材リスト!$A$6:$H$505,3,FALSE))</f>
        <v/>
      </c>
      <c r="E330" s="19" t="str">
        <f>IF(COUNTA(A330:C330)&lt;&gt;2,"",ROUND(VLOOKUP(A330,食材リスト!$A$6:$H$505,4,FALSE)*C330/VLOOKUP(A330,食材リスト!$A$6:$H$505,2,FALSE),1))</f>
        <v/>
      </c>
      <c r="F330" s="30" t="str">
        <f>IF(COUNTA(A330:C330)&lt;&gt;2,"",ROUND(VLOOKUP(A330,食材リスト!$A$6:$H$505,5,FALSE)*C330/VLOOKUP(A330,食材リスト!$A$6:$H$505,2,FALSE),1))</f>
        <v/>
      </c>
      <c r="G330" s="20" t="str">
        <f>IF(COUNTA(A330:C330)&lt;&gt;2,"",ROUND(VLOOKUP(A330,食材リスト!$A$6:$H$505,6,FALSE)*C330/VLOOKUP(A330,食材リスト!$A$6:$H$505,2,FALSE),1))</f>
        <v/>
      </c>
      <c r="H330" s="25" t="str">
        <f>IF(COUNTA(A330:C330)&lt;&gt;2,"",ROUND(VLOOKUP(A330,食材リスト!$A$6:$H$505,7,FALSE)*C330/VLOOKUP(A330,食材リスト!$A$6:$H$505,2,FALSE),0))</f>
        <v/>
      </c>
      <c r="J330" s="154"/>
      <c r="K330" s="155"/>
      <c r="L330" s="34"/>
      <c r="M330" s="12" t="str">
        <f>IF(J330="","",VLOOKUP(J330,食材リスト!$A$6:$H$505,3,FALSE))</f>
        <v/>
      </c>
      <c r="N330" s="19" t="str">
        <f>IF(COUNTA(J330:L330)&lt;&gt;2,"",ROUND(VLOOKUP(J330,食材リスト!$A$6:$H$505,4,FALSE)*L330/VLOOKUP(J330,食材リスト!$A$6:$H$505,2,FALSE),1))</f>
        <v/>
      </c>
      <c r="O330" s="30" t="str">
        <f>IF(COUNTA(J330:L330)&lt;&gt;2,"",ROUND(VLOOKUP(J330,食材リスト!$A$6:$H$505,5,FALSE)*L330/VLOOKUP(J330,食材リスト!$A$6:$H$505,2,FALSE),1))</f>
        <v/>
      </c>
      <c r="P330" s="20" t="str">
        <f>IF(COUNTA(J330:L330)&lt;&gt;2,"",ROUND(VLOOKUP(J330,食材リスト!$A$6:$H$505,6,FALSE)*L330/VLOOKUP(J330,食材リスト!$A$6:$H$505,2,FALSE),1))</f>
        <v/>
      </c>
      <c r="Q330" s="25" t="str">
        <f>IF(COUNTA(J330:L330)&lt;&gt;2,"",ROUND(VLOOKUP(J330,食材リスト!$A$6:$H$505,7,FALSE)*L330/VLOOKUP(J330,食材リスト!$A$6:$H$505,2,FALSE),0))</f>
        <v/>
      </c>
      <c r="S330" s="154"/>
      <c r="T330" s="155"/>
      <c r="U330" s="34"/>
      <c r="V330" s="12" t="str">
        <f>IF(S330="","",VLOOKUP(S330,食材リスト!$A$6:$H$505,3,FALSE))</f>
        <v/>
      </c>
      <c r="W330" s="19" t="str">
        <f>IF(COUNTA(S330:U330)&lt;&gt;2,"",ROUND(VLOOKUP(S330,食材リスト!$A$6:$H$505,4,FALSE)*U330/VLOOKUP(S330,食材リスト!$A$6:$H$505,2,FALSE),1))</f>
        <v/>
      </c>
      <c r="X330" s="30" t="str">
        <f>IF(COUNTA(S330:U330)&lt;&gt;2,"",ROUND(VLOOKUP(S330,食材リスト!$A$6:$H$505,5,FALSE)*U330/VLOOKUP(S330,食材リスト!$A$6:$H$505,2,FALSE),1))</f>
        <v/>
      </c>
      <c r="Y330" s="20" t="str">
        <f>IF(COUNTA(S330:U330)&lt;&gt;2,"",ROUND(VLOOKUP(S330,食材リスト!$A$6:$H$505,6,FALSE)*U330/VLOOKUP(S330,食材リスト!$A$6:$H$505,2,FALSE),1))</f>
        <v/>
      </c>
      <c r="Z330" s="25" t="str">
        <f>IF(COUNTA(S330:U330)&lt;&gt;2,"",ROUND(VLOOKUP(S330,食材リスト!$A$6:$H$505,7,FALSE)*U330/VLOOKUP(S330,食材リスト!$A$6:$H$505,2,FALSE),0))</f>
        <v/>
      </c>
    </row>
    <row r="331" spans="1:26" ht="13.5" customHeight="1">
      <c r="A331" s="154"/>
      <c r="B331" s="155"/>
      <c r="C331" s="34"/>
      <c r="D331" s="12" t="str">
        <f>IF(A331="","",VLOOKUP(A331,食材リスト!$A$6:$H$505,3,FALSE))</f>
        <v/>
      </c>
      <c r="E331" s="19" t="str">
        <f>IF(COUNTA(A331:C331)&lt;&gt;2,"",ROUND(VLOOKUP(A331,食材リスト!$A$6:$H$505,4,FALSE)*C331/VLOOKUP(A331,食材リスト!$A$6:$H$505,2,FALSE),1))</f>
        <v/>
      </c>
      <c r="F331" s="30" t="str">
        <f>IF(COUNTA(A331:C331)&lt;&gt;2,"",ROUND(VLOOKUP(A331,食材リスト!$A$6:$H$505,5,FALSE)*C331/VLOOKUP(A331,食材リスト!$A$6:$H$505,2,FALSE),1))</f>
        <v/>
      </c>
      <c r="G331" s="20" t="str">
        <f>IF(COUNTA(A331:C331)&lt;&gt;2,"",ROUND(VLOOKUP(A331,食材リスト!$A$6:$H$505,6,FALSE)*C331/VLOOKUP(A331,食材リスト!$A$6:$H$505,2,FALSE),1))</f>
        <v/>
      </c>
      <c r="H331" s="25" t="str">
        <f>IF(COUNTA(A331:C331)&lt;&gt;2,"",ROUND(VLOOKUP(A331,食材リスト!$A$6:$H$505,7,FALSE)*C331/VLOOKUP(A331,食材リスト!$A$6:$H$505,2,FALSE),0))</f>
        <v/>
      </c>
      <c r="J331" s="154"/>
      <c r="K331" s="155"/>
      <c r="L331" s="34"/>
      <c r="M331" s="12" t="str">
        <f>IF(J331="","",VLOOKUP(J331,食材リスト!$A$6:$H$505,3,FALSE))</f>
        <v/>
      </c>
      <c r="N331" s="19" t="str">
        <f>IF(COUNTA(J331:L331)&lt;&gt;2,"",ROUND(VLOOKUP(J331,食材リスト!$A$6:$H$505,4,FALSE)*L331/VLOOKUP(J331,食材リスト!$A$6:$H$505,2,FALSE),1))</f>
        <v/>
      </c>
      <c r="O331" s="30" t="str">
        <f>IF(COUNTA(J331:L331)&lt;&gt;2,"",ROUND(VLOOKUP(J331,食材リスト!$A$6:$H$505,5,FALSE)*L331/VLOOKUP(J331,食材リスト!$A$6:$H$505,2,FALSE),1))</f>
        <v/>
      </c>
      <c r="P331" s="20" t="str">
        <f>IF(COUNTA(J331:L331)&lt;&gt;2,"",ROUND(VLOOKUP(J331,食材リスト!$A$6:$H$505,6,FALSE)*L331/VLOOKUP(J331,食材リスト!$A$6:$H$505,2,FALSE),1))</f>
        <v/>
      </c>
      <c r="Q331" s="25" t="str">
        <f>IF(COUNTA(J331:L331)&lt;&gt;2,"",ROUND(VLOOKUP(J331,食材リスト!$A$6:$H$505,7,FALSE)*L331/VLOOKUP(J331,食材リスト!$A$6:$H$505,2,FALSE),0))</f>
        <v/>
      </c>
      <c r="S331" s="154"/>
      <c r="T331" s="155"/>
      <c r="U331" s="34"/>
      <c r="V331" s="12" t="str">
        <f>IF(S331="","",VLOOKUP(S331,食材リスト!$A$6:$H$505,3,FALSE))</f>
        <v/>
      </c>
      <c r="W331" s="19" t="str">
        <f>IF(COUNTA(S331:U331)&lt;&gt;2,"",ROUND(VLOOKUP(S331,食材リスト!$A$6:$H$505,4,FALSE)*U331/VLOOKUP(S331,食材リスト!$A$6:$H$505,2,FALSE),1))</f>
        <v/>
      </c>
      <c r="X331" s="30" t="str">
        <f>IF(COUNTA(S331:U331)&lt;&gt;2,"",ROUND(VLOOKUP(S331,食材リスト!$A$6:$H$505,5,FALSE)*U331/VLOOKUP(S331,食材リスト!$A$6:$H$505,2,FALSE),1))</f>
        <v/>
      </c>
      <c r="Y331" s="20" t="str">
        <f>IF(COUNTA(S331:U331)&lt;&gt;2,"",ROUND(VLOOKUP(S331,食材リスト!$A$6:$H$505,6,FALSE)*U331/VLOOKUP(S331,食材リスト!$A$6:$H$505,2,FALSE),1))</f>
        <v/>
      </c>
      <c r="Z331" s="25" t="str">
        <f>IF(COUNTA(S331:U331)&lt;&gt;2,"",ROUND(VLOOKUP(S331,食材リスト!$A$6:$H$505,7,FALSE)*U331/VLOOKUP(S331,食材リスト!$A$6:$H$505,2,FALSE),0))</f>
        <v/>
      </c>
    </row>
    <row r="332" spans="1:26" ht="13.5" customHeight="1">
      <c r="A332" s="154"/>
      <c r="B332" s="155"/>
      <c r="C332" s="34"/>
      <c r="D332" s="12" t="str">
        <f>IF(A332="","",VLOOKUP(A332,食材リスト!$A$6:$H$505,3,FALSE))</f>
        <v/>
      </c>
      <c r="E332" s="19" t="str">
        <f>IF(COUNTA(A332:C332)&lt;&gt;2,"",ROUND(VLOOKUP(A332,食材リスト!$A$6:$H$505,4,FALSE)*C332/VLOOKUP(A332,食材リスト!$A$6:$H$505,2,FALSE),1))</f>
        <v/>
      </c>
      <c r="F332" s="30" t="str">
        <f>IF(COUNTA(A332:C332)&lt;&gt;2,"",ROUND(VLOOKUP(A332,食材リスト!$A$6:$H$505,5,FALSE)*C332/VLOOKUP(A332,食材リスト!$A$6:$H$505,2,FALSE),1))</f>
        <v/>
      </c>
      <c r="G332" s="20" t="str">
        <f>IF(COUNTA(A332:C332)&lt;&gt;2,"",ROUND(VLOOKUP(A332,食材リスト!$A$6:$H$505,6,FALSE)*C332/VLOOKUP(A332,食材リスト!$A$6:$H$505,2,FALSE),1))</f>
        <v/>
      </c>
      <c r="H332" s="25" t="str">
        <f>IF(COUNTA(A332:C332)&lt;&gt;2,"",ROUND(VLOOKUP(A332,食材リスト!$A$6:$H$505,7,FALSE)*C332/VLOOKUP(A332,食材リスト!$A$6:$H$505,2,FALSE),0))</f>
        <v/>
      </c>
      <c r="J332" s="154"/>
      <c r="K332" s="155"/>
      <c r="L332" s="34"/>
      <c r="M332" s="12" t="str">
        <f>IF(J332="","",VLOOKUP(J332,食材リスト!$A$6:$H$505,3,FALSE))</f>
        <v/>
      </c>
      <c r="N332" s="19" t="str">
        <f>IF(COUNTA(J332:L332)&lt;&gt;2,"",ROUND(VLOOKUP(J332,食材リスト!$A$6:$H$505,4,FALSE)*L332/VLOOKUP(J332,食材リスト!$A$6:$H$505,2,FALSE),1))</f>
        <v/>
      </c>
      <c r="O332" s="30" t="str">
        <f>IF(COUNTA(J332:L332)&lt;&gt;2,"",ROUND(VLOOKUP(J332,食材リスト!$A$6:$H$505,5,FALSE)*L332/VLOOKUP(J332,食材リスト!$A$6:$H$505,2,FALSE),1))</f>
        <v/>
      </c>
      <c r="P332" s="20" t="str">
        <f>IF(COUNTA(J332:L332)&lt;&gt;2,"",ROUND(VLOOKUP(J332,食材リスト!$A$6:$H$505,6,FALSE)*L332/VLOOKUP(J332,食材リスト!$A$6:$H$505,2,FALSE),1))</f>
        <v/>
      </c>
      <c r="Q332" s="25" t="str">
        <f>IF(COUNTA(J332:L332)&lt;&gt;2,"",ROUND(VLOOKUP(J332,食材リスト!$A$6:$H$505,7,FALSE)*L332/VLOOKUP(J332,食材リスト!$A$6:$H$505,2,FALSE),0))</f>
        <v/>
      </c>
      <c r="S332" s="154"/>
      <c r="T332" s="155"/>
      <c r="U332" s="34"/>
      <c r="V332" s="12" t="str">
        <f>IF(S332="","",VLOOKUP(S332,食材リスト!$A$6:$H$505,3,FALSE))</f>
        <v/>
      </c>
      <c r="W332" s="19" t="str">
        <f>IF(COUNTA(S332:U332)&lt;&gt;2,"",ROUND(VLOOKUP(S332,食材リスト!$A$6:$H$505,4,FALSE)*U332/VLOOKUP(S332,食材リスト!$A$6:$H$505,2,FALSE),1))</f>
        <v/>
      </c>
      <c r="X332" s="30" t="str">
        <f>IF(COUNTA(S332:U332)&lt;&gt;2,"",ROUND(VLOOKUP(S332,食材リスト!$A$6:$H$505,5,FALSE)*U332/VLOOKUP(S332,食材リスト!$A$6:$H$505,2,FALSE),1))</f>
        <v/>
      </c>
      <c r="Y332" s="20" t="str">
        <f>IF(COUNTA(S332:U332)&lt;&gt;2,"",ROUND(VLOOKUP(S332,食材リスト!$A$6:$H$505,6,FALSE)*U332/VLOOKUP(S332,食材リスト!$A$6:$H$505,2,FALSE),1))</f>
        <v/>
      </c>
      <c r="Z332" s="25" t="str">
        <f>IF(COUNTA(S332:U332)&lt;&gt;2,"",ROUND(VLOOKUP(S332,食材リスト!$A$6:$H$505,7,FALSE)*U332/VLOOKUP(S332,食材リスト!$A$6:$H$505,2,FALSE),0))</f>
        <v/>
      </c>
    </row>
    <row r="333" spans="1:26" ht="13.5" customHeight="1">
      <c r="A333" s="154"/>
      <c r="B333" s="155"/>
      <c r="C333" s="34"/>
      <c r="D333" s="12" t="str">
        <f>IF(A333="","",VLOOKUP(A333,食材リスト!$A$6:$H$505,3,FALSE))</f>
        <v/>
      </c>
      <c r="E333" s="19" t="str">
        <f>IF(COUNTA(A333:C333)&lt;&gt;2,"",ROUND(VLOOKUP(A333,食材リスト!$A$6:$H$505,4,FALSE)*C333/VLOOKUP(A333,食材リスト!$A$6:$H$505,2,FALSE),1))</f>
        <v/>
      </c>
      <c r="F333" s="30" t="str">
        <f>IF(COUNTA(A333:C333)&lt;&gt;2,"",ROUND(VLOOKUP(A333,食材リスト!$A$6:$H$505,5,FALSE)*C333/VLOOKUP(A333,食材リスト!$A$6:$H$505,2,FALSE),1))</f>
        <v/>
      </c>
      <c r="G333" s="20" t="str">
        <f>IF(COUNTA(A333:C333)&lt;&gt;2,"",ROUND(VLOOKUP(A333,食材リスト!$A$6:$H$505,6,FALSE)*C333/VLOOKUP(A333,食材リスト!$A$6:$H$505,2,FALSE),1))</f>
        <v/>
      </c>
      <c r="H333" s="25" t="str">
        <f>IF(COUNTA(A333:C333)&lt;&gt;2,"",ROUND(VLOOKUP(A333,食材リスト!$A$6:$H$505,7,FALSE)*C333/VLOOKUP(A333,食材リスト!$A$6:$H$505,2,FALSE),0))</f>
        <v/>
      </c>
      <c r="J333" s="154"/>
      <c r="K333" s="155"/>
      <c r="L333" s="34"/>
      <c r="M333" s="12" t="str">
        <f>IF(J333="","",VLOOKUP(J333,食材リスト!$A$6:$H$505,3,FALSE))</f>
        <v/>
      </c>
      <c r="N333" s="19" t="str">
        <f>IF(COUNTA(J333:L333)&lt;&gt;2,"",ROUND(VLOOKUP(J333,食材リスト!$A$6:$H$505,4,FALSE)*L333/VLOOKUP(J333,食材リスト!$A$6:$H$505,2,FALSE),1))</f>
        <v/>
      </c>
      <c r="O333" s="30" t="str">
        <f>IF(COUNTA(J333:L333)&lt;&gt;2,"",ROUND(VLOOKUP(J333,食材リスト!$A$6:$H$505,5,FALSE)*L333/VLOOKUP(J333,食材リスト!$A$6:$H$505,2,FALSE),1))</f>
        <v/>
      </c>
      <c r="P333" s="20" t="str">
        <f>IF(COUNTA(J333:L333)&lt;&gt;2,"",ROUND(VLOOKUP(J333,食材リスト!$A$6:$H$505,6,FALSE)*L333/VLOOKUP(J333,食材リスト!$A$6:$H$505,2,FALSE),1))</f>
        <v/>
      </c>
      <c r="Q333" s="25" t="str">
        <f>IF(COUNTA(J333:L333)&lt;&gt;2,"",ROUND(VLOOKUP(J333,食材リスト!$A$6:$H$505,7,FALSE)*L333/VLOOKUP(J333,食材リスト!$A$6:$H$505,2,FALSE),0))</f>
        <v/>
      </c>
      <c r="S333" s="154"/>
      <c r="T333" s="155"/>
      <c r="U333" s="34"/>
      <c r="V333" s="12" t="str">
        <f>IF(S333="","",VLOOKUP(S333,食材リスト!$A$6:$H$505,3,FALSE))</f>
        <v/>
      </c>
      <c r="W333" s="19" t="str">
        <f>IF(COUNTA(S333:U333)&lt;&gt;2,"",ROUND(VLOOKUP(S333,食材リスト!$A$6:$H$505,4,FALSE)*U333/VLOOKUP(S333,食材リスト!$A$6:$H$505,2,FALSE),1))</f>
        <v/>
      </c>
      <c r="X333" s="30" t="str">
        <f>IF(COUNTA(S333:U333)&lt;&gt;2,"",ROUND(VLOOKUP(S333,食材リスト!$A$6:$H$505,5,FALSE)*U333/VLOOKUP(S333,食材リスト!$A$6:$H$505,2,FALSE),1))</f>
        <v/>
      </c>
      <c r="Y333" s="20" t="str">
        <f>IF(COUNTA(S333:U333)&lt;&gt;2,"",ROUND(VLOOKUP(S333,食材リスト!$A$6:$H$505,6,FALSE)*U333/VLOOKUP(S333,食材リスト!$A$6:$H$505,2,FALSE),1))</f>
        <v/>
      </c>
      <c r="Z333" s="25" t="str">
        <f>IF(COUNTA(S333:U333)&lt;&gt;2,"",ROUND(VLOOKUP(S333,食材リスト!$A$6:$H$505,7,FALSE)*U333/VLOOKUP(S333,食材リスト!$A$6:$H$505,2,FALSE),0))</f>
        <v/>
      </c>
    </row>
    <row r="334" spans="1:26" ht="13.5" customHeight="1">
      <c r="A334" s="154"/>
      <c r="B334" s="155"/>
      <c r="C334" s="34"/>
      <c r="D334" s="12" t="str">
        <f>IF(A334="","",VLOOKUP(A334,食材リスト!$A$6:$H$505,3,FALSE))</f>
        <v/>
      </c>
      <c r="E334" s="19" t="str">
        <f>IF(COUNTA(A334:C334)&lt;&gt;2,"",ROUND(VLOOKUP(A334,食材リスト!$A$6:$H$505,4,FALSE)*C334/VLOOKUP(A334,食材リスト!$A$6:$H$505,2,FALSE),1))</f>
        <v/>
      </c>
      <c r="F334" s="30" t="str">
        <f>IF(COUNTA(A334:C334)&lt;&gt;2,"",ROUND(VLOOKUP(A334,食材リスト!$A$6:$H$505,5,FALSE)*C334/VLOOKUP(A334,食材リスト!$A$6:$H$505,2,FALSE),1))</f>
        <v/>
      </c>
      <c r="G334" s="20" t="str">
        <f>IF(COUNTA(A334:C334)&lt;&gt;2,"",ROUND(VLOOKUP(A334,食材リスト!$A$6:$H$505,6,FALSE)*C334/VLOOKUP(A334,食材リスト!$A$6:$H$505,2,FALSE),1))</f>
        <v/>
      </c>
      <c r="H334" s="25" t="str">
        <f>IF(COUNTA(A334:C334)&lt;&gt;2,"",ROUND(VLOOKUP(A334,食材リスト!$A$6:$H$505,7,FALSE)*C334/VLOOKUP(A334,食材リスト!$A$6:$H$505,2,FALSE),0))</f>
        <v/>
      </c>
      <c r="J334" s="154"/>
      <c r="K334" s="155"/>
      <c r="L334" s="34"/>
      <c r="M334" s="12" t="str">
        <f>IF(J334="","",VLOOKUP(J334,食材リスト!$A$6:$H$505,3,FALSE))</f>
        <v/>
      </c>
      <c r="N334" s="19" t="str">
        <f>IF(COUNTA(J334:L334)&lt;&gt;2,"",ROUND(VLOOKUP(J334,食材リスト!$A$6:$H$505,4,FALSE)*L334/VLOOKUP(J334,食材リスト!$A$6:$H$505,2,FALSE),1))</f>
        <v/>
      </c>
      <c r="O334" s="30" t="str">
        <f>IF(COUNTA(J334:L334)&lt;&gt;2,"",ROUND(VLOOKUP(J334,食材リスト!$A$6:$H$505,5,FALSE)*L334/VLOOKUP(J334,食材リスト!$A$6:$H$505,2,FALSE),1))</f>
        <v/>
      </c>
      <c r="P334" s="20" t="str">
        <f>IF(COUNTA(J334:L334)&lt;&gt;2,"",ROUND(VLOOKUP(J334,食材リスト!$A$6:$H$505,6,FALSE)*L334/VLOOKUP(J334,食材リスト!$A$6:$H$505,2,FALSE),1))</f>
        <v/>
      </c>
      <c r="Q334" s="25" t="str">
        <f>IF(COUNTA(J334:L334)&lt;&gt;2,"",ROUND(VLOOKUP(J334,食材リスト!$A$6:$H$505,7,FALSE)*L334/VLOOKUP(J334,食材リスト!$A$6:$H$505,2,FALSE),0))</f>
        <v/>
      </c>
      <c r="S334" s="154"/>
      <c r="T334" s="155"/>
      <c r="U334" s="34"/>
      <c r="V334" s="12" t="str">
        <f>IF(S334="","",VLOOKUP(S334,食材リスト!$A$6:$H$505,3,FALSE))</f>
        <v/>
      </c>
      <c r="W334" s="19" t="str">
        <f>IF(COUNTA(S334:U334)&lt;&gt;2,"",ROUND(VLOOKUP(S334,食材リスト!$A$6:$H$505,4,FALSE)*U334/VLOOKUP(S334,食材リスト!$A$6:$H$505,2,FALSE),1))</f>
        <v/>
      </c>
      <c r="X334" s="30" t="str">
        <f>IF(COUNTA(S334:U334)&lt;&gt;2,"",ROUND(VLOOKUP(S334,食材リスト!$A$6:$H$505,5,FALSE)*U334/VLOOKUP(S334,食材リスト!$A$6:$H$505,2,FALSE),1))</f>
        <v/>
      </c>
      <c r="Y334" s="20" t="str">
        <f>IF(COUNTA(S334:U334)&lt;&gt;2,"",ROUND(VLOOKUP(S334,食材リスト!$A$6:$H$505,6,FALSE)*U334/VLOOKUP(S334,食材リスト!$A$6:$H$505,2,FALSE),1))</f>
        <v/>
      </c>
      <c r="Z334" s="25" t="str">
        <f>IF(COUNTA(S334:U334)&lt;&gt;2,"",ROUND(VLOOKUP(S334,食材リスト!$A$6:$H$505,7,FALSE)*U334/VLOOKUP(S334,食材リスト!$A$6:$H$505,2,FALSE),0))</f>
        <v/>
      </c>
    </row>
    <row r="335" spans="1:26" ht="13.5" customHeight="1">
      <c r="A335" s="154"/>
      <c r="B335" s="155"/>
      <c r="C335" s="34"/>
      <c r="D335" s="12" t="str">
        <f>IF(A335="","",VLOOKUP(A335,食材リスト!$A$6:$H$505,3,FALSE))</f>
        <v/>
      </c>
      <c r="E335" s="19" t="str">
        <f>IF(COUNTA(A335:C335)&lt;&gt;2,"",ROUND(VLOOKUP(A335,食材リスト!$A$6:$H$505,4,FALSE)*C335/VLOOKUP(A335,食材リスト!$A$6:$H$505,2,FALSE),1))</f>
        <v/>
      </c>
      <c r="F335" s="30" t="str">
        <f>IF(COUNTA(A335:C335)&lt;&gt;2,"",ROUND(VLOOKUP(A335,食材リスト!$A$6:$H$505,5,FALSE)*C335/VLOOKUP(A335,食材リスト!$A$6:$H$505,2,FALSE),1))</f>
        <v/>
      </c>
      <c r="G335" s="20" t="str">
        <f>IF(COUNTA(A335:C335)&lt;&gt;2,"",ROUND(VLOOKUP(A335,食材リスト!$A$6:$H$505,6,FALSE)*C335/VLOOKUP(A335,食材リスト!$A$6:$H$505,2,FALSE),1))</f>
        <v/>
      </c>
      <c r="H335" s="25" t="str">
        <f>IF(COUNTA(A335:C335)&lt;&gt;2,"",ROUND(VLOOKUP(A335,食材リスト!$A$6:$H$505,7,FALSE)*C335/VLOOKUP(A335,食材リスト!$A$6:$H$505,2,FALSE),0))</f>
        <v/>
      </c>
      <c r="J335" s="154"/>
      <c r="K335" s="155"/>
      <c r="L335" s="34"/>
      <c r="M335" s="12" t="str">
        <f>IF(J335="","",VLOOKUP(J335,食材リスト!$A$6:$H$505,3,FALSE))</f>
        <v/>
      </c>
      <c r="N335" s="19" t="str">
        <f>IF(COUNTA(J335:L335)&lt;&gt;2,"",ROUND(VLOOKUP(J335,食材リスト!$A$6:$H$505,4,FALSE)*L335/VLOOKUP(J335,食材リスト!$A$6:$H$505,2,FALSE),1))</f>
        <v/>
      </c>
      <c r="O335" s="30" t="str">
        <f>IF(COUNTA(J335:L335)&lt;&gt;2,"",ROUND(VLOOKUP(J335,食材リスト!$A$6:$H$505,5,FALSE)*L335/VLOOKUP(J335,食材リスト!$A$6:$H$505,2,FALSE),1))</f>
        <v/>
      </c>
      <c r="P335" s="20" t="str">
        <f>IF(COUNTA(J335:L335)&lt;&gt;2,"",ROUND(VLOOKUP(J335,食材リスト!$A$6:$H$505,6,FALSE)*L335/VLOOKUP(J335,食材リスト!$A$6:$H$505,2,FALSE),1))</f>
        <v/>
      </c>
      <c r="Q335" s="25" t="str">
        <f>IF(COUNTA(J335:L335)&lt;&gt;2,"",ROUND(VLOOKUP(J335,食材リスト!$A$6:$H$505,7,FALSE)*L335/VLOOKUP(J335,食材リスト!$A$6:$H$505,2,FALSE),0))</f>
        <v/>
      </c>
      <c r="S335" s="154"/>
      <c r="T335" s="155"/>
      <c r="U335" s="34"/>
      <c r="V335" s="12" t="str">
        <f>IF(S335="","",VLOOKUP(S335,食材リスト!$A$6:$H$505,3,FALSE))</f>
        <v/>
      </c>
      <c r="W335" s="19" t="str">
        <f>IF(COUNTA(S335:U335)&lt;&gt;2,"",ROUND(VLOOKUP(S335,食材リスト!$A$6:$H$505,4,FALSE)*U335/VLOOKUP(S335,食材リスト!$A$6:$H$505,2,FALSE),1))</f>
        <v/>
      </c>
      <c r="X335" s="30" t="str">
        <f>IF(COUNTA(S335:U335)&lt;&gt;2,"",ROUND(VLOOKUP(S335,食材リスト!$A$6:$H$505,5,FALSE)*U335/VLOOKUP(S335,食材リスト!$A$6:$H$505,2,FALSE),1))</f>
        <v/>
      </c>
      <c r="Y335" s="20" t="str">
        <f>IF(COUNTA(S335:U335)&lt;&gt;2,"",ROUND(VLOOKUP(S335,食材リスト!$A$6:$H$505,6,FALSE)*U335/VLOOKUP(S335,食材リスト!$A$6:$H$505,2,FALSE),1))</f>
        <v/>
      </c>
      <c r="Z335" s="25" t="str">
        <f>IF(COUNTA(S335:U335)&lt;&gt;2,"",ROUND(VLOOKUP(S335,食材リスト!$A$6:$H$505,7,FALSE)*U335/VLOOKUP(S335,食材リスト!$A$6:$H$505,2,FALSE),0))</f>
        <v/>
      </c>
    </row>
    <row r="336" spans="1:26" ht="13.5" customHeight="1">
      <c r="A336" s="154"/>
      <c r="B336" s="155"/>
      <c r="C336" s="34"/>
      <c r="D336" s="12" t="str">
        <f>IF(A336="","",VLOOKUP(A336,食材リスト!$A$6:$H$505,3,FALSE))</f>
        <v/>
      </c>
      <c r="E336" s="19" t="str">
        <f>IF(COUNTA(A336:C336)&lt;&gt;2,"",ROUND(VLOOKUP(A336,食材リスト!$A$6:$H$505,4,FALSE)*C336/VLOOKUP(A336,食材リスト!$A$6:$H$505,2,FALSE),1))</f>
        <v/>
      </c>
      <c r="F336" s="30" t="str">
        <f>IF(COUNTA(A336:C336)&lt;&gt;2,"",ROUND(VLOOKUP(A336,食材リスト!$A$6:$H$505,5,FALSE)*C336/VLOOKUP(A336,食材リスト!$A$6:$H$505,2,FALSE),1))</f>
        <v/>
      </c>
      <c r="G336" s="20" t="str">
        <f>IF(COUNTA(A336:C336)&lt;&gt;2,"",ROUND(VLOOKUP(A336,食材リスト!$A$6:$H$505,6,FALSE)*C336/VLOOKUP(A336,食材リスト!$A$6:$H$505,2,FALSE),1))</f>
        <v/>
      </c>
      <c r="H336" s="25" t="str">
        <f>IF(COUNTA(A336:C336)&lt;&gt;2,"",ROUND(VLOOKUP(A336,食材リスト!$A$6:$H$505,7,FALSE)*C336/VLOOKUP(A336,食材リスト!$A$6:$H$505,2,FALSE),0))</f>
        <v/>
      </c>
      <c r="J336" s="154"/>
      <c r="K336" s="155"/>
      <c r="L336" s="34"/>
      <c r="M336" s="12" t="str">
        <f>IF(J336="","",VLOOKUP(J336,食材リスト!$A$6:$H$505,3,FALSE))</f>
        <v/>
      </c>
      <c r="N336" s="19" t="str">
        <f>IF(COUNTA(J336:L336)&lt;&gt;2,"",ROUND(VLOOKUP(J336,食材リスト!$A$6:$H$505,4,FALSE)*L336/VLOOKUP(J336,食材リスト!$A$6:$H$505,2,FALSE),1))</f>
        <v/>
      </c>
      <c r="O336" s="30" t="str">
        <f>IF(COUNTA(J336:L336)&lt;&gt;2,"",ROUND(VLOOKUP(J336,食材リスト!$A$6:$H$505,5,FALSE)*L336/VLOOKUP(J336,食材リスト!$A$6:$H$505,2,FALSE),1))</f>
        <v/>
      </c>
      <c r="P336" s="20" t="str">
        <f>IF(COUNTA(J336:L336)&lt;&gt;2,"",ROUND(VLOOKUP(J336,食材リスト!$A$6:$H$505,6,FALSE)*L336/VLOOKUP(J336,食材リスト!$A$6:$H$505,2,FALSE),1))</f>
        <v/>
      </c>
      <c r="Q336" s="25" t="str">
        <f>IF(COUNTA(J336:L336)&lt;&gt;2,"",ROUND(VLOOKUP(J336,食材リスト!$A$6:$H$505,7,FALSE)*L336/VLOOKUP(J336,食材リスト!$A$6:$H$505,2,FALSE),0))</f>
        <v/>
      </c>
      <c r="S336" s="154"/>
      <c r="T336" s="155"/>
      <c r="U336" s="34"/>
      <c r="V336" s="12" t="str">
        <f>IF(S336="","",VLOOKUP(S336,食材リスト!$A$6:$H$505,3,FALSE))</f>
        <v/>
      </c>
      <c r="W336" s="19" t="str">
        <f>IF(COUNTA(S336:U336)&lt;&gt;2,"",ROUND(VLOOKUP(S336,食材リスト!$A$6:$H$505,4,FALSE)*U336/VLOOKUP(S336,食材リスト!$A$6:$H$505,2,FALSE),1))</f>
        <v/>
      </c>
      <c r="X336" s="30" t="str">
        <f>IF(COUNTA(S336:U336)&lt;&gt;2,"",ROUND(VLOOKUP(S336,食材リスト!$A$6:$H$505,5,FALSE)*U336/VLOOKUP(S336,食材リスト!$A$6:$H$505,2,FALSE),1))</f>
        <v/>
      </c>
      <c r="Y336" s="20" t="str">
        <f>IF(COUNTA(S336:U336)&lt;&gt;2,"",ROUND(VLOOKUP(S336,食材リスト!$A$6:$H$505,6,FALSE)*U336/VLOOKUP(S336,食材リスト!$A$6:$H$505,2,FALSE),1))</f>
        <v/>
      </c>
      <c r="Z336" s="25" t="str">
        <f>IF(COUNTA(S336:U336)&lt;&gt;2,"",ROUND(VLOOKUP(S336,食材リスト!$A$6:$H$505,7,FALSE)*U336/VLOOKUP(S336,食材リスト!$A$6:$H$505,2,FALSE),0))</f>
        <v/>
      </c>
    </row>
    <row r="337" spans="1:26" ht="13.5" customHeight="1">
      <c r="A337" s="154"/>
      <c r="B337" s="155"/>
      <c r="C337" s="34"/>
      <c r="D337" s="12" t="str">
        <f>IF(A337="","",VLOOKUP(A337,食材リスト!$A$6:$H$505,3,FALSE))</f>
        <v/>
      </c>
      <c r="E337" s="19" t="str">
        <f>IF(COUNTA(A337:C337)&lt;&gt;2,"",ROUND(VLOOKUP(A337,食材リスト!$A$6:$H$505,4,FALSE)*C337/VLOOKUP(A337,食材リスト!$A$6:$H$505,2,FALSE),1))</f>
        <v/>
      </c>
      <c r="F337" s="30" t="str">
        <f>IF(COUNTA(A337:C337)&lt;&gt;2,"",ROUND(VLOOKUP(A337,食材リスト!$A$6:$H$505,5,FALSE)*C337/VLOOKUP(A337,食材リスト!$A$6:$H$505,2,FALSE),1))</f>
        <v/>
      </c>
      <c r="G337" s="20" t="str">
        <f>IF(COUNTA(A337:C337)&lt;&gt;2,"",ROUND(VLOOKUP(A337,食材リスト!$A$6:$H$505,6,FALSE)*C337/VLOOKUP(A337,食材リスト!$A$6:$H$505,2,FALSE),1))</f>
        <v/>
      </c>
      <c r="H337" s="25" t="str">
        <f>IF(COUNTA(A337:C337)&lt;&gt;2,"",ROUND(VLOOKUP(A337,食材リスト!$A$6:$H$505,7,FALSE)*C337/VLOOKUP(A337,食材リスト!$A$6:$H$505,2,FALSE),0))</f>
        <v/>
      </c>
      <c r="J337" s="154"/>
      <c r="K337" s="155"/>
      <c r="L337" s="34"/>
      <c r="M337" s="12" t="str">
        <f>IF(J337="","",VLOOKUP(J337,食材リスト!$A$6:$H$505,3,FALSE))</f>
        <v/>
      </c>
      <c r="N337" s="19" t="str">
        <f>IF(COUNTA(J337:L337)&lt;&gt;2,"",ROUND(VLOOKUP(J337,食材リスト!$A$6:$H$505,4,FALSE)*L337/VLOOKUP(J337,食材リスト!$A$6:$H$505,2,FALSE),1))</f>
        <v/>
      </c>
      <c r="O337" s="30" t="str">
        <f>IF(COUNTA(J337:L337)&lt;&gt;2,"",ROUND(VLOOKUP(J337,食材リスト!$A$6:$H$505,5,FALSE)*L337/VLOOKUP(J337,食材リスト!$A$6:$H$505,2,FALSE),1))</f>
        <v/>
      </c>
      <c r="P337" s="20" t="str">
        <f>IF(COUNTA(J337:L337)&lt;&gt;2,"",ROUND(VLOOKUP(J337,食材リスト!$A$6:$H$505,6,FALSE)*L337/VLOOKUP(J337,食材リスト!$A$6:$H$505,2,FALSE),1))</f>
        <v/>
      </c>
      <c r="Q337" s="25" t="str">
        <f>IF(COUNTA(J337:L337)&lt;&gt;2,"",ROUND(VLOOKUP(J337,食材リスト!$A$6:$H$505,7,FALSE)*L337/VLOOKUP(J337,食材リスト!$A$6:$H$505,2,FALSE),0))</f>
        <v/>
      </c>
      <c r="S337" s="154"/>
      <c r="T337" s="155"/>
      <c r="U337" s="34"/>
      <c r="V337" s="12" t="str">
        <f>IF(S337="","",VLOOKUP(S337,食材リスト!$A$6:$H$505,3,FALSE))</f>
        <v/>
      </c>
      <c r="W337" s="19" t="str">
        <f>IF(COUNTA(S337:U337)&lt;&gt;2,"",ROUND(VLOOKUP(S337,食材リスト!$A$6:$H$505,4,FALSE)*U337/VLOOKUP(S337,食材リスト!$A$6:$H$505,2,FALSE),1))</f>
        <v/>
      </c>
      <c r="X337" s="30" t="str">
        <f>IF(COUNTA(S337:U337)&lt;&gt;2,"",ROUND(VLOOKUP(S337,食材リスト!$A$6:$H$505,5,FALSE)*U337/VLOOKUP(S337,食材リスト!$A$6:$H$505,2,FALSE),1))</f>
        <v/>
      </c>
      <c r="Y337" s="20" t="str">
        <f>IF(COUNTA(S337:U337)&lt;&gt;2,"",ROUND(VLOOKUP(S337,食材リスト!$A$6:$H$505,6,FALSE)*U337/VLOOKUP(S337,食材リスト!$A$6:$H$505,2,FALSE),1))</f>
        <v/>
      </c>
      <c r="Z337" s="25" t="str">
        <f>IF(COUNTA(S337:U337)&lt;&gt;2,"",ROUND(VLOOKUP(S337,食材リスト!$A$6:$H$505,7,FALSE)*U337/VLOOKUP(S337,食材リスト!$A$6:$H$505,2,FALSE),0))</f>
        <v/>
      </c>
    </row>
    <row r="338" spans="1:26" ht="13.5" customHeight="1">
      <c r="A338" s="152"/>
      <c r="B338" s="153"/>
      <c r="C338" s="43"/>
      <c r="D338" s="13" t="str">
        <f>IF(A338="","",VLOOKUP(A338,食材リスト!$A$6:$H$505,3,FALSE))</f>
        <v/>
      </c>
      <c r="E338" s="21" t="str">
        <f>IF(COUNTA(A338:C338)&lt;&gt;2,"",ROUND(VLOOKUP(A338,食材リスト!$A$6:$H$505,4,FALSE)*C338/VLOOKUP(A338,食材リスト!$A$6:$H$505,2,FALSE),1))</f>
        <v/>
      </c>
      <c r="F338" s="31" t="str">
        <f>IF(COUNTA(A338:C338)&lt;&gt;2,"",ROUND(VLOOKUP(A338,食材リスト!$A$6:$H$505,5,FALSE)*C338/VLOOKUP(A338,食材リスト!$A$6:$H$505,2,FALSE),1))</f>
        <v/>
      </c>
      <c r="G338" s="22" t="str">
        <f>IF(COUNTA(A338:C338)&lt;&gt;2,"",ROUND(VLOOKUP(A338,食材リスト!$A$6:$H$505,6,FALSE)*C338/VLOOKUP(A338,食材リスト!$A$6:$H$505,2,FALSE),1))</f>
        <v/>
      </c>
      <c r="H338" s="26" t="str">
        <f>IF(COUNTA(A338:C338)&lt;&gt;2,"",ROUND(VLOOKUP(A338,食材リスト!$A$6:$H$505,7,FALSE)*C338/VLOOKUP(A338,食材リスト!$A$6:$H$505,2,FALSE),0))</f>
        <v/>
      </c>
      <c r="J338" s="152"/>
      <c r="K338" s="153"/>
      <c r="L338" s="43"/>
      <c r="M338" s="13" t="str">
        <f>IF(J338="","",VLOOKUP(J338,食材リスト!$A$6:$H$505,3,FALSE))</f>
        <v/>
      </c>
      <c r="N338" s="21" t="str">
        <f>IF(COUNTA(J338:L338)&lt;&gt;2,"",ROUND(VLOOKUP(J338,食材リスト!$A$6:$H$505,4,FALSE)*L338/VLOOKUP(J338,食材リスト!$A$6:$H$505,2,FALSE),1))</f>
        <v/>
      </c>
      <c r="O338" s="31" t="str">
        <f>IF(COUNTA(J338:L338)&lt;&gt;2,"",ROUND(VLOOKUP(J338,食材リスト!$A$6:$H$505,5,FALSE)*L338/VLOOKUP(J338,食材リスト!$A$6:$H$505,2,FALSE),1))</f>
        <v/>
      </c>
      <c r="P338" s="22" t="str">
        <f>IF(COUNTA(J338:L338)&lt;&gt;2,"",ROUND(VLOOKUP(J338,食材リスト!$A$6:$H$505,6,FALSE)*L338/VLOOKUP(J338,食材リスト!$A$6:$H$505,2,FALSE),1))</f>
        <v/>
      </c>
      <c r="Q338" s="26" t="str">
        <f>IF(COUNTA(J338:L338)&lt;&gt;2,"",ROUND(VLOOKUP(J338,食材リスト!$A$6:$H$505,7,FALSE)*L338/VLOOKUP(J338,食材リスト!$A$6:$H$505,2,FALSE),0))</f>
        <v/>
      </c>
      <c r="S338" s="152"/>
      <c r="T338" s="153"/>
      <c r="U338" s="43"/>
      <c r="V338" s="13" t="str">
        <f>IF(S338="","",VLOOKUP(S338,食材リスト!$A$6:$H$505,3,FALSE))</f>
        <v/>
      </c>
      <c r="W338" s="21" t="str">
        <f>IF(COUNTA(S338:U338)&lt;&gt;2,"",ROUND(VLOOKUP(S338,食材リスト!$A$6:$H$505,4,FALSE)*U338/VLOOKUP(S338,食材リスト!$A$6:$H$505,2,FALSE),1))</f>
        <v/>
      </c>
      <c r="X338" s="31" t="str">
        <f>IF(COUNTA(S338:U338)&lt;&gt;2,"",ROUND(VLOOKUP(S338,食材リスト!$A$6:$H$505,5,FALSE)*U338/VLOOKUP(S338,食材リスト!$A$6:$H$505,2,FALSE),1))</f>
        <v/>
      </c>
      <c r="Y338" s="22" t="str">
        <f>IF(COUNTA(S338:U338)&lt;&gt;2,"",ROUND(VLOOKUP(S338,食材リスト!$A$6:$H$505,6,FALSE)*U338/VLOOKUP(S338,食材リスト!$A$6:$H$505,2,FALSE),1))</f>
        <v/>
      </c>
      <c r="Z338" s="26" t="str">
        <f>IF(COUNTA(S338:U338)&lt;&gt;2,"",ROUND(VLOOKUP(S338,食材リスト!$A$6:$H$505,7,FALSE)*U338/VLOOKUP(S338,食材リスト!$A$6:$H$505,2,FALSE),0))</f>
        <v/>
      </c>
    </row>
    <row r="339" spans="1:26" ht="13.5" customHeight="1">
      <c r="N339" s="5"/>
      <c r="O339" s="5"/>
    </row>
    <row r="340" spans="1:26" ht="13.5" customHeight="1">
      <c r="A340" s="27"/>
      <c r="E340"/>
      <c r="F340"/>
    </row>
    <row r="341" spans="1:26" ht="13.5" customHeight="1">
      <c r="A341" s="158" t="s">
        <v>46</v>
      </c>
      <c r="E341" s="102" t="s">
        <v>42</v>
      </c>
      <c r="F341" s="103"/>
      <c r="G341" s="103"/>
      <c r="H341" s="104"/>
      <c r="J341" s="158" t="s">
        <v>46</v>
      </c>
      <c r="N341" s="102" t="s">
        <v>42</v>
      </c>
      <c r="O341" s="103"/>
      <c r="P341" s="103"/>
      <c r="Q341" s="104"/>
      <c r="S341" s="158" t="s">
        <v>46</v>
      </c>
      <c r="W341" s="102" t="s">
        <v>42</v>
      </c>
      <c r="X341" s="103"/>
      <c r="Y341" s="103"/>
      <c r="Z341" s="104"/>
    </row>
    <row r="342" spans="1:26" ht="13.5" customHeight="1">
      <c r="A342" s="213"/>
      <c r="E342" s="81" t="str">
        <f>IF(SUM(E344:G363)=0,"",ROUND(SUM(E344:E363),0)&amp;"g "&amp;"("&amp;ROUND(SUM(E344:E363)*100/(SUM(E344:E363)+SUM(F344:F363)+SUM(G344:G363)),0)&amp;"%)")</f>
        <v/>
      </c>
      <c r="F342" s="80" t="str">
        <f>IF(SUM(E344:G363)=0,"",ROUND(SUM(F344:F363),0)&amp;"g "&amp;"("&amp;ROUND(SUM(F344:F363)*100/(SUM(E344:E363)+SUM(F344:F363)+SUM(G344:G363)),0)&amp;"%)")</f>
        <v/>
      </c>
      <c r="G342" s="78" t="str">
        <f>IF(SUM(E344:G363)=0,"",ROUND(SUM(G344:G363),0)&amp;"g "&amp;"("&amp;ROUND(SUM(G344:G363)*100/(SUM(E344:E363)+SUM(F344:F363)+SUM(G344:G363)),0)&amp;"%)")</f>
        <v/>
      </c>
      <c r="H342" s="79">
        <f>SUM(H344:H363)</f>
        <v>0</v>
      </c>
      <c r="J342" s="213"/>
      <c r="N342" s="81" t="str">
        <f>IF(SUM(N344:P363)=0,"",ROUND(SUM(N344:N363),0)&amp;"g "&amp;"("&amp;ROUND(SUM(N344:N363)*100/(SUM(N344:N363)+SUM(O344:O363)+SUM(P344:P363)),0)&amp;"%)")</f>
        <v/>
      </c>
      <c r="O342" s="80" t="str">
        <f>IF(SUM(N344:P363)=0,"",ROUND(SUM(O344:O363),0)&amp;"g "&amp;"("&amp;ROUND(SUM(O344:O363)*100/(SUM(N344:N363)+SUM(O344:O363)+SUM(P344:P363)),0)&amp;"%)")</f>
        <v/>
      </c>
      <c r="P342" s="78" t="str">
        <f>IF(SUM(N344:P363)=0,"",ROUND(SUM(P344:P363),0)&amp;"g "&amp;"("&amp;ROUND(SUM(P344:P363)*100/(SUM(N344:N363)+SUM(O344:O363)+SUM(P344:P363)),0)&amp;"%)")</f>
        <v/>
      </c>
      <c r="Q342" s="79">
        <f>SUM(Q344:Q363)</f>
        <v>0</v>
      </c>
      <c r="S342" s="213"/>
      <c r="W342" s="81" t="str">
        <f>IF(SUM(W344:Y363)=0,"",ROUND(SUM(W344:W363),0)&amp;"g "&amp;"("&amp;ROUND(SUM(W344:W363)*100/(SUM(W344:W363)+SUM(X344:X363)+SUM(Y344:Y363)),0)&amp;"%)")</f>
        <v/>
      </c>
      <c r="X342" s="80" t="str">
        <f>IF(SUM(W344:Y363)=0,"",ROUND(SUM(X344:X363),0)&amp;"g "&amp;"("&amp;ROUND(SUM(X344:X363)*100/(SUM(W344:W363)+SUM(X344:X363)+SUM(Y344:Y363)),0)&amp;"%)")</f>
        <v/>
      </c>
      <c r="Y342" s="78" t="str">
        <f>IF(SUM(W344:Y363)=0,"",ROUND(SUM(Y344:Y363),0)&amp;"g "&amp;"("&amp;ROUND(SUM(Y344:Y363)*100/(SUM(W344:W363)+SUM(X344:X363)+SUM(Y344:Y363)),0)&amp;"%)")</f>
        <v/>
      </c>
      <c r="Z342" s="79">
        <f>SUM(Z344:Z363)</f>
        <v>0</v>
      </c>
    </row>
    <row r="343" spans="1:26" ht="13.5" customHeight="1">
      <c r="A343" s="105" t="s">
        <v>30</v>
      </c>
      <c r="B343" s="106"/>
      <c r="C343" s="2" t="s">
        <v>35</v>
      </c>
      <c r="D343" s="6" t="s">
        <v>24</v>
      </c>
      <c r="E343" s="107" t="s">
        <v>23</v>
      </c>
      <c r="F343" s="28" t="s">
        <v>21</v>
      </c>
      <c r="G343" s="103" t="s">
        <v>22</v>
      </c>
      <c r="H343" s="6" t="s">
        <v>25</v>
      </c>
      <c r="J343" s="105" t="s">
        <v>30</v>
      </c>
      <c r="K343" s="106"/>
      <c r="L343" s="2" t="s">
        <v>35</v>
      </c>
      <c r="M343" s="6" t="s">
        <v>24</v>
      </c>
      <c r="N343" s="107" t="s">
        <v>23</v>
      </c>
      <c r="O343" s="28" t="s">
        <v>21</v>
      </c>
      <c r="P343" s="103" t="s">
        <v>22</v>
      </c>
      <c r="Q343" s="6" t="s">
        <v>25</v>
      </c>
      <c r="S343" s="105" t="s">
        <v>30</v>
      </c>
      <c r="T343" s="106"/>
      <c r="U343" s="2" t="s">
        <v>35</v>
      </c>
      <c r="V343" s="6" t="s">
        <v>24</v>
      </c>
      <c r="W343" s="107" t="s">
        <v>23</v>
      </c>
      <c r="X343" s="28" t="s">
        <v>21</v>
      </c>
      <c r="Y343" s="103" t="s">
        <v>22</v>
      </c>
      <c r="Z343" s="6" t="s">
        <v>25</v>
      </c>
    </row>
    <row r="344" spans="1:26" ht="13.5" customHeight="1">
      <c r="A344" s="160"/>
      <c r="B344" s="161"/>
      <c r="C344" s="49"/>
      <c r="D344" s="23" t="str">
        <f>IF(A344="","",VLOOKUP(A344,食材リスト!$A$6:$H$505,3,FALSE))</f>
        <v/>
      </c>
      <c r="E344" s="17" t="str">
        <f>IF(COUNTA(A344:C344)&lt;&gt;2,"",ROUND(VLOOKUP(A344,食材リスト!$A$6:$H$505,4,FALSE)*C344/VLOOKUP(A344,食材リスト!$A$6:$H$505,2,FALSE),1))</f>
        <v/>
      </c>
      <c r="F344" s="29" t="str">
        <f>IF(COUNTA(A344:C344)&lt;&gt;2,"",ROUND(VLOOKUP(A344,食材リスト!$A$6:$H$505,5,FALSE)*C344/VLOOKUP(A344,食材リスト!$A$6:$H$505,2,FALSE),1))</f>
        <v/>
      </c>
      <c r="G344" s="18" t="str">
        <f>IF(COUNTA(A344:C344)&lt;&gt;2,"",ROUND(VLOOKUP(A344,食材リスト!$A$6:$H$505,6,FALSE)*C344/VLOOKUP(A344,食材リスト!$A$6:$H$505,2,FALSE),1))</f>
        <v/>
      </c>
      <c r="H344" s="24" t="str">
        <f>IF(COUNTA(A344:C344)&lt;&gt;2,"",ROUND(VLOOKUP(A344,食材リスト!$A$6:$H$505,7,FALSE)*C344/VLOOKUP(A344,食材リスト!$A$6:$H$505,2,FALSE),0))</f>
        <v/>
      </c>
      <c r="J344" s="154"/>
      <c r="K344" s="155"/>
      <c r="L344" s="49"/>
      <c r="M344" s="23" t="str">
        <f>IF(J344="","",VLOOKUP(J344,食材リスト!$A$6:$H$505,3,FALSE))</f>
        <v/>
      </c>
      <c r="N344" s="17" t="str">
        <f>IF(COUNTA(J344:L344)&lt;&gt;2,"",ROUND(VLOOKUP(J344,食材リスト!$A$6:$H$505,4,FALSE)*L344/VLOOKUP(J344,食材リスト!$A$6:$H$505,2,FALSE),1))</f>
        <v/>
      </c>
      <c r="O344" s="29" t="str">
        <f>IF(COUNTA(J344:L344)&lt;&gt;2,"",ROUND(VLOOKUP(J344,食材リスト!$A$6:$H$505,5,FALSE)*L344/VLOOKUP(J344,食材リスト!$A$6:$H$505,2,FALSE),1))</f>
        <v/>
      </c>
      <c r="P344" s="18" t="str">
        <f>IF(COUNTA(J344:L344)&lt;&gt;2,"",ROUND(VLOOKUP(J344,食材リスト!$A$6:$H$505,6,FALSE)*L344/VLOOKUP(J344,食材リスト!$A$6:$H$505,2,FALSE),1))</f>
        <v/>
      </c>
      <c r="Q344" s="24" t="str">
        <f>IF(COUNTA(J344:L344)&lt;&gt;2,"",ROUND(VLOOKUP(J344,食材リスト!$A$6:$H$505,7,FALSE)*L344/VLOOKUP(J344,食材リスト!$A$6:$H$505,2,FALSE),0))</f>
        <v/>
      </c>
      <c r="S344" s="154"/>
      <c r="T344" s="155"/>
      <c r="U344" s="49"/>
      <c r="V344" s="23" t="str">
        <f>IF(S344="","",VLOOKUP(S344,食材リスト!$A$6:$H$505,3,FALSE))</f>
        <v/>
      </c>
      <c r="W344" s="17" t="str">
        <f>IF(COUNTA(S344:U344)&lt;&gt;2,"",ROUND(VLOOKUP(S344,食材リスト!$A$6:$H$505,4,FALSE)*U344/VLOOKUP(S344,食材リスト!$A$6:$H$505,2,FALSE),1))</f>
        <v/>
      </c>
      <c r="X344" s="29" t="str">
        <f>IF(COUNTA(S344:U344)&lt;&gt;2,"",ROUND(VLOOKUP(S344,食材リスト!$A$6:$H$505,5,FALSE)*U344/VLOOKUP(S344,食材リスト!$A$6:$H$505,2,FALSE),1))</f>
        <v/>
      </c>
      <c r="Y344" s="18" t="str">
        <f>IF(COUNTA(S344:U344)&lt;&gt;2,"",ROUND(VLOOKUP(S344,食材リスト!$A$6:$H$505,6,FALSE)*U344/VLOOKUP(S344,食材リスト!$A$6:$H$505,2,FALSE),1))</f>
        <v/>
      </c>
      <c r="Z344" s="24" t="str">
        <f>IF(COUNTA(S344:U344)&lt;&gt;2,"",ROUND(VLOOKUP(S344,食材リスト!$A$6:$H$505,7,FALSE)*U344/VLOOKUP(S344,食材リスト!$A$6:$H$505,2,FALSE),0))</f>
        <v/>
      </c>
    </row>
    <row r="345" spans="1:26" ht="13.5" customHeight="1">
      <c r="A345" s="154"/>
      <c r="B345" s="155"/>
      <c r="C345" s="34"/>
      <c r="D345" s="12" t="str">
        <f>IF(A345="","",VLOOKUP(A345,食材リスト!$A$6:$H$505,3,FALSE))</f>
        <v/>
      </c>
      <c r="E345" s="19" t="str">
        <f>IF(COUNTA(A345:C345)&lt;&gt;2,"",ROUND(VLOOKUP(A345,食材リスト!$A$6:$H$505,4,FALSE)*C345/VLOOKUP(A345,食材リスト!$A$6:$H$505,2,FALSE),1))</f>
        <v/>
      </c>
      <c r="F345" s="30" t="str">
        <f>IF(COUNTA(A345:C345)&lt;&gt;2,"",ROUND(VLOOKUP(A345,食材リスト!$A$6:$H$505,5,FALSE)*C345/VLOOKUP(A345,食材リスト!$A$6:$H$505,2,FALSE),1))</f>
        <v/>
      </c>
      <c r="G345" s="20" t="str">
        <f>IF(COUNTA(A345:C345)&lt;&gt;2,"",ROUND(VLOOKUP(A345,食材リスト!$A$6:$H$505,6,FALSE)*C345/VLOOKUP(A345,食材リスト!$A$6:$H$505,2,FALSE),1))</f>
        <v/>
      </c>
      <c r="H345" s="25" t="str">
        <f>IF(COUNTA(A345:C345)&lt;&gt;2,"",ROUND(VLOOKUP(A345,食材リスト!$A$6:$H$505,7,FALSE)*C345/VLOOKUP(A345,食材リスト!$A$6:$H$505,2,FALSE),0))</f>
        <v/>
      </c>
      <c r="J345" s="154"/>
      <c r="K345" s="155"/>
      <c r="L345" s="34"/>
      <c r="M345" s="12" t="str">
        <f>IF(J345="","",VLOOKUP(J345,食材リスト!$A$6:$H$505,3,FALSE))</f>
        <v/>
      </c>
      <c r="N345" s="19" t="str">
        <f>IF(COUNTA(J345:L345)&lt;&gt;2,"",ROUND(VLOOKUP(J345,食材リスト!$A$6:$H$505,4,FALSE)*L345/VLOOKUP(J345,食材リスト!$A$6:$H$505,2,FALSE),1))</f>
        <v/>
      </c>
      <c r="O345" s="30" t="str">
        <f>IF(COUNTA(J345:L345)&lt;&gt;2,"",ROUND(VLOOKUP(J345,食材リスト!$A$6:$H$505,5,FALSE)*L345/VLOOKUP(J345,食材リスト!$A$6:$H$505,2,FALSE),1))</f>
        <v/>
      </c>
      <c r="P345" s="20" t="str">
        <f>IF(COUNTA(J345:L345)&lt;&gt;2,"",ROUND(VLOOKUP(J345,食材リスト!$A$6:$H$505,6,FALSE)*L345/VLOOKUP(J345,食材リスト!$A$6:$H$505,2,FALSE),1))</f>
        <v/>
      </c>
      <c r="Q345" s="25" t="str">
        <f>IF(COUNTA(J345:L345)&lt;&gt;2,"",ROUND(VLOOKUP(J345,食材リスト!$A$6:$H$505,7,FALSE)*L345/VLOOKUP(J345,食材リスト!$A$6:$H$505,2,FALSE),0))</f>
        <v/>
      </c>
      <c r="S345" s="154"/>
      <c r="T345" s="155"/>
      <c r="U345" s="34"/>
      <c r="V345" s="12" t="str">
        <f>IF(S345="","",VLOOKUP(S345,食材リスト!$A$6:$H$505,3,FALSE))</f>
        <v/>
      </c>
      <c r="W345" s="19" t="str">
        <f>IF(COUNTA(S345:U345)&lt;&gt;2,"",ROUND(VLOOKUP(S345,食材リスト!$A$6:$H$505,4,FALSE)*U345/VLOOKUP(S345,食材リスト!$A$6:$H$505,2,FALSE),1))</f>
        <v/>
      </c>
      <c r="X345" s="30" t="str">
        <f>IF(COUNTA(S345:U345)&lt;&gt;2,"",ROUND(VLOOKUP(S345,食材リスト!$A$6:$H$505,5,FALSE)*U345/VLOOKUP(S345,食材リスト!$A$6:$H$505,2,FALSE),1))</f>
        <v/>
      </c>
      <c r="Y345" s="20" t="str">
        <f>IF(COUNTA(S345:U345)&lt;&gt;2,"",ROUND(VLOOKUP(S345,食材リスト!$A$6:$H$505,6,FALSE)*U345/VLOOKUP(S345,食材リスト!$A$6:$H$505,2,FALSE),1))</f>
        <v/>
      </c>
      <c r="Z345" s="25" t="str">
        <f>IF(COUNTA(S345:U345)&lt;&gt;2,"",ROUND(VLOOKUP(S345,食材リスト!$A$6:$H$505,7,FALSE)*U345/VLOOKUP(S345,食材リスト!$A$6:$H$505,2,FALSE),0))</f>
        <v/>
      </c>
    </row>
    <row r="346" spans="1:26" ht="13.5" customHeight="1">
      <c r="A346" s="154"/>
      <c r="B346" s="155"/>
      <c r="C346" s="34"/>
      <c r="D346" s="12" t="str">
        <f>IF(A346="","",VLOOKUP(A346,食材リスト!$A$6:$H$505,3,FALSE))</f>
        <v/>
      </c>
      <c r="E346" s="19" t="str">
        <f>IF(COUNTA(A346:C346)&lt;&gt;2,"",ROUND(VLOOKUP(A346,食材リスト!$A$6:$H$505,4,FALSE)*C346/VLOOKUP(A346,食材リスト!$A$6:$H$505,2,FALSE),1))</f>
        <v/>
      </c>
      <c r="F346" s="30" t="str">
        <f>IF(COUNTA(A346:C346)&lt;&gt;2,"",ROUND(VLOOKUP(A346,食材リスト!$A$6:$H$505,5,FALSE)*C346/VLOOKUP(A346,食材リスト!$A$6:$H$505,2,FALSE),1))</f>
        <v/>
      </c>
      <c r="G346" s="20" t="str">
        <f>IF(COUNTA(A346:C346)&lt;&gt;2,"",ROUND(VLOOKUP(A346,食材リスト!$A$6:$H$505,6,FALSE)*C346/VLOOKUP(A346,食材リスト!$A$6:$H$505,2,FALSE),1))</f>
        <v/>
      </c>
      <c r="H346" s="25" t="str">
        <f>IF(COUNTA(A346:C346)&lt;&gt;2,"",ROUND(VLOOKUP(A346,食材リスト!$A$6:$H$505,7,FALSE)*C346/VLOOKUP(A346,食材リスト!$A$6:$H$505,2,FALSE),0))</f>
        <v/>
      </c>
      <c r="J346" s="154"/>
      <c r="K346" s="155"/>
      <c r="L346" s="34"/>
      <c r="M346" s="12" t="str">
        <f>IF(J346="","",VLOOKUP(J346,食材リスト!$A$6:$H$505,3,FALSE))</f>
        <v/>
      </c>
      <c r="N346" s="19" t="str">
        <f>IF(COUNTA(J346:L346)&lt;&gt;2,"",ROUND(VLOOKUP(J346,食材リスト!$A$6:$H$505,4,FALSE)*L346/VLOOKUP(J346,食材リスト!$A$6:$H$505,2,FALSE),1))</f>
        <v/>
      </c>
      <c r="O346" s="30" t="str">
        <f>IF(COUNTA(J346:L346)&lt;&gt;2,"",ROUND(VLOOKUP(J346,食材リスト!$A$6:$H$505,5,FALSE)*L346/VLOOKUP(J346,食材リスト!$A$6:$H$505,2,FALSE),1))</f>
        <v/>
      </c>
      <c r="P346" s="20" t="str">
        <f>IF(COUNTA(J346:L346)&lt;&gt;2,"",ROUND(VLOOKUP(J346,食材リスト!$A$6:$H$505,6,FALSE)*L346/VLOOKUP(J346,食材リスト!$A$6:$H$505,2,FALSE),1))</f>
        <v/>
      </c>
      <c r="Q346" s="25" t="str">
        <f>IF(COUNTA(J346:L346)&lt;&gt;2,"",ROUND(VLOOKUP(J346,食材リスト!$A$6:$H$505,7,FALSE)*L346/VLOOKUP(J346,食材リスト!$A$6:$H$505,2,FALSE),0))</f>
        <v/>
      </c>
      <c r="S346" s="154"/>
      <c r="T346" s="155"/>
      <c r="U346" s="34"/>
      <c r="V346" s="12" t="str">
        <f>IF(S346="","",VLOOKUP(S346,食材リスト!$A$6:$H$505,3,FALSE))</f>
        <v/>
      </c>
      <c r="W346" s="19" t="str">
        <f>IF(COUNTA(S346:U346)&lt;&gt;2,"",ROUND(VLOOKUP(S346,食材リスト!$A$6:$H$505,4,FALSE)*U346/VLOOKUP(S346,食材リスト!$A$6:$H$505,2,FALSE),1))</f>
        <v/>
      </c>
      <c r="X346" s="30" t="str">
        <f>IF(COUNTA(S346:U346)&lt;&gt;2,"",ROUND(VLOOKUP(S346,食材リスト!$A$6:$H$505,5,FALSE)*U346/VLOOKUP(S346,食材リスト!$A$6:$H$505,2,FALSE),1))</f>
        <v/>
      </c>
      <c r="Y346" s="20" t="str">
        <f>IF(COUNTA(S346:U346)&lt;&gt;2,"",ROUND(VLOOKUP(S346,食材リスト!$A$6:$H$505,6,FALSE)*U346/VLOOKUP(S346,食材リスト!$A$6:$H$505,2,FALSE),1))</f>
        <v/>
      </c>
      <c r="Z346" s="25" t="str">
        <f>IF(COUNTA(S346:U346)&lt;&gt;2,"",ROUND(VLOOKUP(S346,食材リスト!$A$6:$H$505,7,FALSE)*U346/VLOOKUP(S346,食材リスト!$A$6:$H$505,2,FALSE),0))</f>
        <v/>
      </c>
    </row>
    <row r="347" spans="1:26" ht="13.5" customHeight="1">
      <c r="A347" s="154"/>
      <c r="B347" s="155"/>
      <c r="C347" s="34"/>
      <c r="D347" s="12" t="str">
        <f>IF(A347="","",VLOOKUP(A347,食材リスト!$A$6:$H$505,3,FALSE))</f>
        <v/>
      </c>
      <c r="E347" s="19" t="str">
        <f>IF(COUNTA(A347:C347)&lt;&gt;2,"",ROUND(VLOOKUP(A347,食材リスト!$A$6:$H$505,4,FALSE)*C347/VLOOKUP(A347,食材リスト!$A$6:$H$505,2,FALSE),1))</f>
        <v/>
      </c>
      <c r="F347" s="30" t="str">
        <f>IF(COUNTA(A347:C347)&lt;&gt;2,"",ROUND(VLOOKUP(A347,食材リスト!$A$6:$H$505,5,FALSE)*C347/VLOOKUP(A347,食材リスト!$A$6:$H$505,2,FALSE),1))</f>
        <v/>
      </c>
      <c r="G347" s="20" t="str">
        <f>IF(COUNTA(A347:C347)&lt;&gt;2,"",ROUND(VLOOKUP(A347,食材リスト!$A$6:$H$505,6,FALSE)*C347/VLOOKUP(A347,食材リスト!$A$6:$H$505,2,FALSE),1))</f>
        <v/>
      </c>
      <c r="H347" s="25" t="str">
        <f>IF(COUNTA(A347:C347)&lt;&gt;2,"",ROUND(VLOOKUP(A347,食材リスト!$A$6:$H$505,7,FALSE)*C347/VLOOKUP(A347,食材リスト!$A$6:$H$505,2,FALSE),0))</f>
        <v/>
      </c>
      <c r="J347" s="154"/>
      <c r="K347" s="155"/>
      <c r="L347" s="34"/>
      <c r="M347" s="12" t="str">
        <f>IF(J347="","",VLOOKUP(J347,食材リスト!$A$6:$H$505,3,FALSE))</f>
        <v/>
      </c>
      <c r="N347" s="19" t="str">
        <f>IF(COUNTA(J347:L347)&lt;&gt;2,"",ROUND(VLOOKUP(J347,食材リスト!$A$6:$H$505,4,FALSE)*L347/VLOOKUP(J347,食材リスト!$A$6:$H$505,2,FALSE),1))</f>
        <v/>
      </c>
      <c r="O347" s="30" t="str">
        <f>IF(COUNTA(J347:L347)&lt;&gt;2,"",ROUND(VLOOKUP(J347,食材リスト!$A$6:$H$505,5,FALSE)*L347/VLOOKUP(J347,食材リスト!$A$6:$H$505,2,FALSE),1))</f>
        <v/>
      </c>
      <c r="P347" s="20" t="str">
        <f>IF(COUNTA(J347:L347)&lt;&gt;2,"",ROUND(VLOOKUP(J347,食材リスト!$A$6:$H$505,6,FALSE)*L347/VLOOKUP(J347,食材リスト!$A$6:$H$505,2,FALSE),1))</f>
        <v/>
      </c>
      <c r="Q347" s="25" t="str">
        <f>IF(COUNTA(J347:L347)&lt;&gt;2,"",ROUND(VLOOKUP(J347,食材リスト!$A$6:$H$505,7,FALSE)*L347/VLOOKUP(J347,食材リスト!$A$6:$H$505,2,FALSE),0))</f>
        <v/>
      </c>
      <c r="S347" s="154"/>
      <c r="T347" s="155"/>
      <c r="U347" s="34"/>
      <c r="V347" s="12" t="str">
        <f>IF(S347="","",VLOOKUP(S347,食材リスト!$A$6:$H$505,3,FALSE))</f>
        <v/>
      </c>
      <c r="W347" s="19" t="str">
        <f>IF(COUNTA(S347:U347)&lt;&gt;2,"",ROUND(VLOOKUP(S347,食材リスト!$A$6:$H$505,4,FALSE)*U347/VLOOKUP(S347,食材リスト!$A$6:$H$505,2,FALSE),1))</f>
        <v/>
      </c>
      <c r="X347" s="30" t="str">
        <f>IF(COUNTA(S347:U347)&lt;&gt;2,"",ROUND(VLOOKUP(S347,食材リスト!$A$6:$H$505,5,FALSE)*U347/VLOOKUP(S347,食材リスト!$A$6:$H$505,2,FALSE),1))</f>
        <v/>
      </c>
      <c r="Y347" s="20" t="str">
        <f>IF(COUNTA(S347:U347)&lt;&gt;2,"",ROUND(VLOOKUP(S347,食材リスト!$A$6:$H$505,6,FALSE)*U347/VLOOKUP(S347,食材リスト!$A$6:$H$505,2,FALSE),1))</f>
        <v/>
      </c>
      <c r="Z347" s="25" t="str">
        <f>IF(COUNTA(S347:U347)&lt;&gt;2,"",ROUND(VLOOKUP(S347,食材リスト!$A$6:$H$505,7,FALSE)*U347/VLOOKUP(S347,食材リスト!$A$6:$H$505,2,FALSE),0))</f>
        <v/>
      </c>
    </row>
    <row r="348" spans="1:26" ht="13.5" customHeight="1">
      <c r="A348" s="154"/>
      <c r="B348" s="155"/>
      <c r="C348" s="34"/>
      <c r="D348" s="12" t="str">
        <f>IF(A348="","",VLOOKUP(A348,食材リスト!$A$6:$H$505,3,FALSE))</f>
        <v/>
      </c>
      <c r="E348" s="19" t="str">
        <f>IF(COUNTA(A348:C348)&lt;&gt;2,"",ROUND(VLOOKUP(A348,食材リスト!$A$6:$H$505,4,FALSE)*C348/VLOOKUP(A348,食材リスト!$A$6:$H$505,2,FALSE),1))</f>
        <v/>
      </c>
      <c r="F348" s="30" t="str">
        <f>IF(COUNTA(A348:C348)&lt;&gt;2,"",ROUND(VLOOKUP(A348,食材リスト!$A$6:$H$505,5,FALSE)*C348/VLOOKUP(A348,食材リスト!$A$6:$H$505,2,FALSE),1))</f>
        <v/>
      </c>
      <c r="G348" s="20" t="str">
        <f>IF(COUNTA(A348:C348)&lt;&gt;2,"",ROUND(VLOOKUP(A348,食材リスト!$A$6:$H$505,6,FALSE)*C348/VLOOKUP(A348,食材リスト!$A$6:$H$505,2,FALSE),1))</f>
        <v/>
      </c>
      <c r="H348" s="25" t="str">
        <f>IF(COUNTA(A348:C348)&lt;&gt;2,"",ROUND(VLOOKUP(A348,食材リスト!$A$6:$H$505,7,FALSE)*C348/VLOOKUP(A348,食材リスト!$A$6:$H$505,2,FALSE),0))</f>
        <v/>
      </c>
      <c r="J348" s="154"/>
      <c r="K348" s="155"/>
      <c r="L348" s="34"/>
      <c r="M348" s="12" t="str">
        <f>IF(J348="","",VLOOKUP(J348,食材リスト!$A$6:$H$505,3,FALSE))</f>
        <v/>
      </c>
      <c r="N348" s="19" t="str">
        <f>IF(COUNTA(J348:L348)&lt;&gt;2,"",ROUND(VLOOKUP(J348,食材リスト!$A$6:$H$505,4,FALSE)*L348/VLOOKUP(J348,食材リスト!$A$6:$H$505,2,FALSE),1))</f>
        <v/>
      </c>
      <c r="O348" s="30" t="str">
        <f>IF(COUNTA(J348:L348)&lt;&gt;2,"",ROUND(VLOOKUP(J348,食材リスト!$A$6:$H$505,5,FALSE)*L348/VLOOKUP(J348,食材リスト!$A$6:$H$505,2,FALSE),1))</f>
        <v/>
      </c>
      <c r="P348" s="20" t="str">
        <f>IF(COUNTA(J348:L348)&lt;&gt;2,"",ROUND(VLOOKUP(J348,食材リスト!$A$6:$H$505,6,FALSE)*L348/VLOOKUP(J348,食材リスト!$A$6:$H$505,2,FALSE),1))</f>
        <v/>
      </c>
      <c r="Q348" s="25" t="str">
        <f>IF(COUNTA(J348:L348)&lt;&gt;2,"",ROUND(VLOOKUP(J348,食材リスト!$A$6:$H$505,7,FALSE)*L348/VLOOKUP(J348,食材リスト!$A$6:$H$505,2,FALSE),0))</f>
        <v/>
      </c>
      <c r="S348" s="154"/>
      <c r="T348" s="155"/>
      <c r="U348" s="34"/>
      <c r="V348" s="12" t="str">
        <f>IF(S348="","",VLOOKUP(S348,食材リスト!$A$6:$H$505,3,FALSE))</f>
        <v/>
      </c>
      <c r="W348" s="19" t="str">
        <f>IF(COUNTA(S348:U348)&lt;&gt;2,"",ROUND(VLOOKUP(S348,食材リスト!$A$6:$H$505,4,FALSE)*U348/VLOOKUP(S348,食材リスト!$A$6:$H$505,2,FALSE),1))</f>
        <v/>
      </c>
      <c r="X348" s="30" t="str">
        <f>IF(COUNTA(S348:U348)&lt;&gt;2,"",ROUND(VLOOKUP(S348,食材リスト!$A$6:$H$505,5,FALSE)*U348/VLOOKUP(S348,食材リスト!$A$6:$H$505,2,FALSE),1))</f>
        <v/>
      </c>
      <c r="Y348" s="20" t="str">
        <f>IF(COUNTA(S348:U348)&lt;&gt;2,"",ROUND(VLOOKUP(S348,食材リスト!$A$6:$H$505,6,FALSE)*U348/VLOOKUP(S348,食材リスト!$A$6:$H$505,2,FALSE),1))</f>
        <v/>
      </c>
      <c r="Z348" s="25" t="str">
        <f>IF(COUNTA(S348:U348)&lt;&gt;2,"",ROUND(VLOOKUP(S348,食材リスト!$A$6:$H$505,7,FALSE)*U348/VLOOKUP(S348,食材リスト!$A$6:$H$505,2,FALSE),0))</f>
        <v/>
      </c>
    </row>
    <row r="349" spans="1:26" ht="13.5" customHeight="1">
      <c r="A349" s="154"/>
      <c r="B349" s="155"/>
      <c r="C349" s="34"/>
      <c r="D349" s="12" t="str">
        <f>IF(A349="","",VLOOKUP(A349,食材リスト!$A$6:$H$505,3,FALSE))</f>
        <v/>
      </c>
      <c r="E349" s="19" t="str">
        <f>IF(COUNTA(A349:C349)&lt;&gt;2,"",ROUND(VLOOKUP(A349,食材リスト!$A$6:$H$505,4,FALSE)*C349/VLOOKUP(A349,食材リスト!$A$6:$H$505,2,FALSE),1))</f>
        <v/>
      </c>
      <c r="F349" s="30" t="str">
        <f>IF(COUNTA(A349:C349)&lt;&gt;2,"",ROUND(VLOOKUP(A349,食材リスト!$A$6:$H$505,5,FALSE)*C349/VLOOKUP(A349,食材リスト!$A$6:$H$505,2,FALSE),1))</f>
        <v/>
      </c>
      <c r="G349" s="20" t="str">
        <f>IF(COUNTA(A349:C349)&lt;&gt;2,"",ROUND(VLOOKUP(A349,食材リスト!$A$6:$H$505,6,FALSE)*C349/VLOOKUP(A349,食材リスト!$A$6:$H$505,2,FALSE),1))</f>
        <v/>
      </c>
      <c r="H349" s="25" t="str">
        <f>IF(COUNTA(A349:C349)&lt;&gt;2,"",ROUND(VLOOKUP(A349,食材リスト!$A$6:$H$505,7,FALSE)*C349/VLOOKUP(A349,食材リスト!$A$6:$H$505,2,FALSE),0))</f>
        <v/>
      </c>
      <c r="J349" s="154"/>
      <c r="K349" s="155"/>
      <c r="L349" s="34"/>
      <c r="M349" s="12" t="str">
        <f>IF(J349="","",VLOOKUP(J349,食材リスト!$A$6:$H$505,3,FALSE))</f>
        <v/>
      </c>
      <c r="N349" s="19" t="str">
        <f>IF(COUNTA(J349:L349)&lt;&gt;2,"",ROUND(VLOOKUP(J349,食材リスト!$A$6:$H$505,4,FALSE)*L349/VLOOKUP(J349,食材リスト!$A$6:$H$505,2,FALSE),1))</f>
        <v/>
      </c>
      <c r="O349" s="30" t="str">
        <f>IF(COUNTA(J349:L349)&lt;&gt;2,"",ROUND(VLOOKUP(J349,食材リスト!$A$6:$H$505,5,FALSE)*L349/VLOOKUP(J349,食材リスト!$A$6:$H$505,2,FALSE),1))</f>
        <v/>
      </c>
      <c r="P349" s="20" t="str">
        <f>IF(COUNTA(J349:L349)&lt;&gt;2,"",ROUND(VLOOKUP(J349,食材リスト!$A$6:$H$505,6,FALSE)*L349/VLOOKUP(J349,食材リスト!$A$6:$H$505,2,FALSE),1))</f>
        <v/>
      </c>
      <c r="Q349" s="25" t="str">
        <f>IF(COUNTA(J349:L349)&lt;&gt;2,"",ROUND(VLOOKUP(J349,食材リスト!$A$6:$H$505,7,FALSE)*L349/VLOOKUP(J349,食材リスト!$A$6:$H$505,2,FALSE),0))</f>
        <v/>
      </c>
      <c r="S349" s="154"/>
      <c r="T349" s="155"/>
      <c r="U349" s="34"/>
      <c r="V349" s="12" t="str">
        <f>IF(S349="","",VLOOKUP(S349,食材リスト!$A$6:$H$505,3,FALSE))</f>
        <v/>
      </c>
      <c r="W349" s="19" t="str">
        <f>IF(COUNTA(S349:U349)&lt;&gt;2,"",ROUND(VLOOKUP(S349,食材リスト!$A$6:$H$505,4,FALSE)*U349/VLOOKUP(S349,食材リスト!$A$6:$H$505,2,FALSE),1))</f>
        <v/>
      </c>
      <c r="X349" s="30" t="str">
        <f>IF(COUNTA(S349:U349)&lt;&gt;2,"",ROUND(VLOOKUP(S349,食材リスト!$A$6:$H$505,5,FALSE)*U349/VLOOKUP(S349,食材リスト!$A$6:$H$505,2,FALSE),1))</f>
        <v/>
      </c>
      <c r="Y349" s="20" t="str">
        <f>IF(COUNTA(S349:U349)&lt;&gt;2,"",ROUND(VLOOKUP(S349,食材リスト!$A$6:$H$505,6,FALSE)*U349/VLOOKUP(S349,食材リスト!$A$6:$H$505,2,FALSE),1))</f>
        <v/>
      </c>
      <c r="Z349" s="25" t="str">
        <f>IF(COUNTA(S349:U349)&lt;&gt;2,"",ROUND(VLOOKUP(S349,食材リスト!$A$6:$H$505,7,FALSE)*U349/VLOOKUP(S349,食材リスト!$A$6:$H$505,2,FALSE),0))</f>
        <v/>
      </c>
    </row>
    <row r="350" spans="1:26" ht="13.5" customHeight="1">
      <c r="A350" s="154"/>
      <c r="B350" s="155"/>
      <c r="C350" s="34"/>
      <c r="D350" s="12" t="str">
        <f>IF(A350="","",VLOOKUP(A350,食材リスト!$A$6:$H$505,3,FALSE))</f>
        <v/>
      </c>
      <c r="E350" s="19" t="str">
        <f>IF(COUNTA(A350:C350)&lt;&gt;2,"",ROUND(VLOOKUP(A350,食材リスト!$A$6:$H$505,4,FALSE)*C350/VLOOKUP(A350,食材リスト!$A$6:$H$505,2,FALSE),1))</f>
        <v/>
      </c>
      <c r="F350" s="30" t="str">
        <f>IF(COUNTA(A350:C350)&lt;&gt;2,"",ROUND(VLOOKUP(A350,食材リスト!$A$6:$H$505,5,FALSE)*C350/VLOOKUP(A350,食材リスト!$A$6:$H$505,2,FALSE),1))</f>
        <v/>
      </c>
      <c r="G350" s="20" t="str">
        <f>IF(COUNTA(A350:C350)&lt;&gt;2,"",ROUND(VLOOKUP(A350,食材リスト!$A$6:$H$505,6,FALSE)*C350/VLOOKUP(A350,食材リスト!$A$6:$H$505,2,FALSE),1))</f>
        <v/>
      </c>
      <c r="H350" s="25" t="str">
        <f>IF(COUNTA(A350:C350)&lt;&gt;2,"",ROUND(VLOOKUP(A350,食材リスト!$A$6:$H$505,7,FALSE)*C350/VLOOKUP(A350,食材リスト!$A$6:$H$505,2,FALSE),0))</f>
        <v/>
      </c>
      <c r="J350" s="154"/>
      <c r="K350" s="155"/>
      <c r="L350" s="34"/>
      <c r="M350" s="12" t="str">
        <f>IF(J350="","",VLOOKUP(J350,食材リスト!$A$6:$H$505,3,FALSE))</f>
        <v/>
      </c>
      <c r="N350" s="19" t="str">
        <f>IF(COUNTA(J350:L350)&lt;&gt;2,"",ROUND(VLOOKUP(J350,食材リスト!$A$6:$H$505,4,FALSE)*L350/VLOOKUP(J350,食材リスト!$A$6:$H$505,2,FALSE),1))</f>
        <v/>
      </c>
      <c r="O350" s="30" t="str">
        <f>IF(COUNTA(J350:L350)&lt;&gt;2,"",ROUND(VLOOKUP(J350,食材リスト!$A$6:$H$505,5,FALSE)*L350/VLOOKUP(J350,食材リスト!$A$6:$H$505,2,FALSE),1))</f>
        <v/>
      </c>
      <c r="P350" s="20" t="str">
        <f>IF(COUNTA(J350:L350)&lt;&gt;2,"",ROUND(VLOOKUP(J350,食材リスト!$A$6:$H$505,6,FALSE)*L350/VLOOKUP(J350,食材リスト!$A$6:$H$505,2,FALSE),1))</f>
        <v/>
      </c>
      <c r="Q350" s="25" t="str">
        <f>IF(COUNTA(J350:L350)&lt;&gt;2,"",ROUND(VLOOKUP(J350,食材リスト!$A$6:$H$505,7,FALSE)*L350/VLOOKUP(J350,食材リスト!$A$6:$H$505,2,FALSE),0))</f>
        <v/>
      </c>
      <c r="S350" s="154"/>
      <c r="T350" s="155"/>
      <c r="U350" s="34"/>
      <c r="V350" s="12" t="str">
        <f>IF(S350="","",VLOOKUP(S350,食材リスト!$A$6:$H$505,3,FALSE))</f>
        <v/>
      </c>
      <c r="W350" s="19" t="str">
        <f>IF(COUNTA(S350:U350)&lt;&gt;2,"",ROUND(VLOOKUP(S350,食材リスト!$A$6:$H$505,4,FALSE)*U350/VLOOKUP(S350,食材リスト!$A$6:$H$505,2,FALSE),1))</f>
        <v/>
      </c>
      <c r="X350" s="30" t="str">
        <f>IF(COUNTA(S350:U350)&lt;&gt;2,"",ROUND(VLOOKUP(S350,食材リスト!$A$6:$H$505,5,FALSE)*U350/VLOOKUP(S350,食材リスト!$A$6:$H$505,2,FALSE),1))</f>
        <v/>
      </c>
      <c r="Y350" s="20" t="str">
        <f>IF(COUNTA(S350:U350)&lt;&gt;2,"",ROUND(VLOOKUP(S350,食材リスト!$A$6:$H$505,6,FALSE)*U350/VLOOKUP(S350,食材リスト!$A$6:$H$505,2,FALSE),1))</f>
        <v/>
      </c>
      <c r="Z350" s="25" t="str">
        <f>IF(COUNTA(S350:U350)&lt;&gt;2,"",ROUND(VLOOKUP(S350,食材リスト!$A$6:$H$505,7,FALSE)*U350/VLOOKUP(S350,食材リスト!$A$6:$H$505,2,FALSE),0))</f>
        <v/>
      </c>
    </row>
    <row r="351" spans="1:26" ht="13.5" customHeight="1">
      <c r="A351" s="154"/>
      <c r="B351" s="155"/>
      <c r="C351" s="34"/>
      <c r="D351" s="12" t="str">
        <f>IF(A351="","",VLOOKUP(A351,食材リスト!$A$6:$H$505,3,FALSE))</f>
        <v/>
      </c>
      <c r="E351" s="19" t="str">
        <f>IF(COUNTA(A351:C351)&lt;&gt;2,"",ROUND(VLOOKUP(A351,食材リスト!$A$6:$H$505,4,FALSE)*C351/VLOOKUP(A351,食材リスト!$A$6:$H$505,2,FALSE),1))</f>
        <v/>
      </c>
      <c r="F351" s="30" t="str">
        <f>IF(COUNTA(A351:C351)&lt;&gt;2,"",ROUND(VLOOKUP(A351,食材リスト!$A$6:$H$505,5,FALSE)*C351/VLOOKUP(A351,食材リスト!$A$6:$H$505,2,FALSE),1))</f>
        <v/>
      </c>
      <c r="G351" s="20" t="str">
        <f>IF(COUNTA(A351:C351)&lt;&gt;2,"",ROUND(VLOOKUP(A351,食材リスト!$A$6:$H$505,6,FALSE)*C351/VLOOKUP(A351,食材リスト!$A$6:$H$505,2,FALSE),1))</f>
        <v/>
      </c>
      <c r="H351" s="25" t="str">
        <f>IF(COUNTA(A351:C351)&lt;&gt;2,"",ROUND(VLOOKUP(A351,食材リスト!$A$6:$H$505,7,FALSE)*C351/VLOOKUP(A351,食材リスト!$A$6:$H$505,2,FALSE),0))</f>
        <v/>
      </c>
      <c r="J351" s="154"/>
      <c r="K351" s="155"/>
      <c r="L351" s="34"/>
      <c r="M351" s="12" t="str">
        <f>IF(J351="","",VLOOKUP(J351,食材リスト!$A$6:$H$505,3,FALSE))</f>
        <v/>
      </c>
      <c r="N351" s="19" t="str">
        <f>IF(COUNTA(J351:L351)&lt;&gt;2,"",ROUND(VLOOKUP(J351,食材リスト!$A$6:$H$505,4,FALSE)*L351/VLOOKUP(J351,食材リスト!$A$6:$H$505,2,FALSE),1))</f>
        <v/>
      </c>
      <c r="O351" s="30" t="str">
        <f>IF(COUNTA(J351:L351)&lt;&gt;2,"",ROUND(VLOOKUP(J351,食材リスト!$A$6:$H$505,5,FALSE)*L351/VLOOKUP(J351,食材リスト!$A$6:$H$505,2,FALSE),1))</f>
        <v/>
      </c>
      <c r="P351" s="20" t="str">
        <f>IF(COUNTA(J351:L351)&lt;&gt;2,"",ROUND(VLOOKUP(J351,食材リスト!$A$6:$H$505,6,FALSE)*L351/VLOOKUP(J351,食材リスト!$A$6:$H$505,2,FALSE),1))</f>
        <v/>
      </c>
      <c r="Q351" s="25" t="str">
        <f>IF(COUNTA(J351:L351)&lt;&gt;2,"",ROUND(VLOOKUP(J351,食材リスト!$A$6:$H$505,7,FALSE)*L351/VLOOKUP(J351,食材リスト!$A$6:$H$505,2,FALSE),0))</f>
        <v/>
      </c>
      <c r="S351" s="154"/>
      <c r="T351" s="155"/>
      <c r="U351" s="34"/>
      <c r="V351" s="12" t="str">
        <f>IF(S351="","",VLOOKUP(S351,食材リスト!$A$6:$H$505,3,FALSE))</f>
        <v/>
      </c>
      <c r="W351" s="19" t="str">
        <f>IF(COUNTA(S351:U351)&lt;&gt;2,"",ROUND(VLOOKUP(S351,食材リスト!$A$6:$H$505,4,FALSE)*U351/VLOOKUP(S351,食材リスト!$A$6:$H$505,2,FALSE),1))</f>
        <v/>
      </c>
      <c r="X351" s="30" t="str">
        <f>IF(COUNTA(S351:U351)&lt;&gt;2,"",ROUND(VLOOKUP(S351,食材リスト!$A$6:$H$505,5,FALSE)*U351/VLOOKUP(S351,食材リスト!$A$6:$H$505,2,FALSE),1))</f>
        <v/>
      </c>
      <c r="Y351" s="20" t="str">
        <f>IF(COUNTA(S351:U351)&lt;&gt;2,"",ROUND(VLOOKUP(S351,食材リスト!$A$6:$H$505,6,FALSE)*U351/VLOOKUP(S351,食材リスト!$A$6:$H$505,2,FALSE),1))</f>
        <v/>
      </c>
      <c r="Z351" s="25" t="str">
        <f>IF(COUNTA(S351:U351)&lt;&gt;2,"",ROUND(VLOOKUP(S351,食材リスト!$A$6:$H$505,7,FALSE)*U351/VLOOKUP(S351,食材リスト!$A$6:$H$505,2,FALSE),0))</f>
        <v/>
      </c>
    </row>
    <row r="352" spans="1:26" ht="13.5" customHeight="1">
      <c r="A352" s="154"/>
      <c r="B352" s="155"/>
      <c r="C352" s="34"/>
      <c r="D352" s="12" t="str">
        <f>IF(A352="","",VLOOKUP(A352,食材リスト!$A$6:$H$505,3,FALSE))</f>
        <v/>
      </c>
      <c r="E352" s="19" t="str">
        <f>IF(COUNTA(A352:C352)&lt;&gt;2,"",ROUND(VLOOKUP(A352,食材リスト!$A$6:$H$505,4,FALSE)*C352/VLOOKUP(A352,食材リスト!$A$6:$H$505,2,FALSE),1))</f>
        <v/>
      </c>
      <c r="F352" s="30" t="str">
        <f>IF(COUNTA(A352:C352)&lt;&gt;2,"",ROUND(VLOOKUP(A352,食材リスト!$A$6:$H$505,5,FALSE)*C352/VLOOKUP(A352,食材リスト!$A$6:$H$505,2,FALSE),1))</f>
        <v/>
      </c>
      <c r="G352" s="20" t="str">
        <f>IF(COUNTA(A352:C352)&lt;&gt;2,"",ROUND(VLOOKUP(A352,食材リスト!$A$6:$H$505,6,FALSE)*C352/VLOOKUP(A352,食材リスト!$A$6:$H$505,2,FALSE),1))</f>
        <v/>
      </c>
      <c r="H352" s="25" t="str">
        <f>IF(COUNTA(A352:C352)&lt;&gt;2,"",ROUND(VLOOKUP(A352,食材リスト!$A$6:$H$505,7,FALSE)*C352/VLOOKUP(A352,食材リスト!$A$6:$H$505,2,FALSE),0))</f>
        <v/>
      </c>
      <c r="J352" s="154"/>
      <c r="K352" s="155"/>
      <c r="L352" s="34"/>
      <c r="M352" s="12" t="str">
        <f>IF(J352="","",VLOOKUP(J352,食材リスト!$A$6:$H$505,3,FALSE))</f>
        <v/>
      </c>
      <c r="N352" s="19" t="str">
        <f>IF(COUNTA(J352:L352)&lt;&gt;2,"",ROUND(VLOOKUP(J352,食材リスト!$A$6:$H$505,4,FALSE)*L352/VLOOKUP(J352,食材リスト!$A$6:$H$505,2,FALSE),1))</f>
        <v/>
      </c>
      <c r="O352" s="30" t="str">
        <f>IF(COUNTA(J352:L352)&lt;&gt;2,"",ROUND(VLOOKUP(J352,食材リスト!$A$6:$H$505,5,FALSE)*L352/VLOOKUP(J352,食材リスト!$A$6:$H$505,2,FALSE),1))</f>
        <v/>
      </c>
      <c r="P352" s="20" t="str">
        <f>IF(COUNTA(J352:L352)&lt;&gt;2,"",ROUND(VLOOKUP(J352,食材リスト!$A$6:$H$505,6,FALSE)*L352/VLOOKUP(J352,食材リスト!$A$6:$H$505,2,FALSE),1))</f>
        <v/>
      </c>
      <c r="Q352" s="25" t="str">
        <f>IF(COUNTA(J352:L352)&lt;&gt;2,"",ROUND(VLOOKUP(J352,食材リスト!$A$6:$H$505,7,FALSE)*L352/VLOOKUP(J352,食材リスト!$A$6:$H$505,2,FALSE),0))</f>
        <v/>
      </c>
      <c r="S352" s="154"/>
      <c r="T352" s="155"/>
      <c r="U352" s="34"/>
      <c r="V352" s="12" t="str">
        <f>IF(S352="","",VLOOKUP(S352,食材リスト!$A$6:$H$505,3,FALSE))</f>
        <v/>
      </c>
      <c r="W352" s="19" t="str">
        <f>IF(COUNTA(S352:U352)&lt;&gt;2,"",ROUND(VLOOKUP(S352,食材リスト!$A$6:$H$505,4,FALSE)*U352/VLOOKUP(S352,食材リスト!$A$6:$H$505,2,FALSE),1))</f>
        <v/>
      </c>
      <c r="X352" s="30" t="str">
        <f>IF(COUNTA(S352:U352)&lt;&gt;2,"",ROUND(VLOOKUP(S352,食材リスト!$A$6:$H$505,5,FALSE)*U352/VLOOKUP(S352,食材リスト!$A$6:$H$505,2,FALSE),1))</f>
        <v/>
      </c>
      <c r="Y352" s="20" t="str">
        <f>IF(COUNTA(S352:U352)&lt;&gt;2,"",ROUND(VLOOKUP(S352,食材リスト!$A$6:$H$505,6,FALSE)*U352/VLOOKUP(S352,食材リスト!$A$6:$H$505,2,FALSE),1))</f>
        <v/>
      </c>
      <c r="Z352" s="25" t="str">
        <f>IF(COUNTA(S352:U352)&lt;&gt;2,"",ROUND(VLOOKUP(S352,食材リスト!$A$6:$H$505,7,FALSE)*U352/VLOOKUP(S352,食材リスト!$A$6:$H$505,2,FALSE),0))</f>
        <v/>
      </c>
    </row>
    <row r="353" spans="1:26" ht="13.5" customHeight="1">
      <c r="A353" s="154"/>
      <c r="B353" s="155"/>
      <c r="C353" s="34"/>
      <c r="D353" s="12" t="str">
        <f>IF(A353="","",VLOOKUP(A353,食材リスト!$A$6:$H$505,3,FALSE))</f>
        <v/>
      </c>
      <c r="E353" s="19" t="str">
        <f>IF(COUNTA(A353:C353)&lt;&gt;2,"",ROUND(VLOOKUP(A353,食材リスト!$A$6:$H$505,4,FALSE)*C353/VLOOKUP(A353,食材リスト!$A$6:$H$505,2,FALSE),1))</f>
        <v/>
      </c>
      <c r="F353" s="30" t="str">
        <f>IF(COUNTA(A353:C353)&lt;&gt;2,"",ROUND(VLOOKUP(A353,食材リスト!$A$6:$H$505,5,FALSE)*C353/VLOOKUP(A353,食材リスト!$A$6:$H$505,2,FALSE),1))</f>
        <v/>
      </c>
      <c r="G353" s="20" t="str">
        <f>IF(COUNTA(A353:C353)&lt;&gt;2,"",ROUND(VLOOKUP(A353,食材リスト!$A$6:$H$505,6,FALSE)*C353/VLOOKUP(A353,食材リスト!$A$6:$H$505,2,FALSE),1))</f>
        <v/>
      </c>
      <c r="H353" s="25" t="str">
        <f>IF(COUNTA(A353:C353)&lt;&gt;2,"",ROUND(VLOOKUP(A353,食材リスト!$A$6:$H$505,7,FALSE)*C353/VLOOKUP(A353,食材リスト!$A$6:$H$505,2,FALSE),0))</f>
        <v/>
      </c>
      <c r="J353" s="154"/>
      <c r="K353" s="155"/>
      <c r="L353" s="34"/>
      <c r="M353" s="12" t="str">
        <f>IF(J353="","",VLOOKUP(J353,食材リスト!$A$6:$H$505,3,FALSE))</f>
        <v/>
      </c>
      <c r="N353" s="19" t="str">
        <f>IF(COUNTA(J353:L353)&lt;&gt;2,"",ROUND(VLOOKUP(J353,食材リスト!$A$6:$H$505,4,FALSE)*L353/VLOOKUP(J353,食材リスト!$A$6:$H$505,2,FALSE),1))</f>
        <v/>
      </c>
      <c r="O353" s="30" t="str">
        <f>IF(COUNTA(J353:L353)&lt;&gt;2,"",ROUND(VLOOKUP(J353,食材リスト!$A$6:$H$505,5,FALSE)*L353/VLOOKUP(J353,食材リスト!$A$6:$H$505,2,FALSE),1))</f>
        <v/>
      </c>
      <c r="P353" s="20" t="str">
        <f>IF(COUNTA(J353:L353)&lt;&gt;2,"",ROUND(VLOOKUP(J353,食材リスト!$A$6:$H$505,6,FALSE)*L353/VLOOKUP(J353,食材リスト!$A$6:$H$505,2,FALSE),1))</f>
        <v/>
      </c>
      <c r="Q353" s="25" t="str">
        <f>IF(COUNTA(J353:L353)&lt;&gt;2,"",ROUND(VLOOKUP(J353,食材リスト!$A$6:$H$505,7,FALSE)*L353/VLOOKUP(J353,食材リスト!$A$6:$H$505,2,FALSE),0))</f>
        <v/>
      </c>
      <c r="S353" s="154"/>
      <c r="T353" s="155"/>
      <c r="U353" s="34"/>
      <c r="V353" s="12" t="str">
        <f>IF(S353="","",VLOOKUP(S353,食材リスト!$A$6:$H$505,3,FALSE))</f>
        <v/>
      </c>
      <c r="W353" s="19" t="str">
        <f>IF(COUNTA(S353:U353)&lt;&gt;2,"",ROUND(VLOOKUP(S353,食材リスト!$A$6:$H$505,4,FALSE)*U353/VLOOKUP(S353,食材リスト!$A$6:$H$505,2,FALSE),1))</f>
        <v/>
      </c>
      <c r="X353" s="30" t="str">
        <f>IF(COUNTA(S353:U353)&lt;&gt;2,"",ROUND(VLOOKUP(S353,食材リスト!$A$6:$H$505,5,FALSE)*U353/VLOOKUP(S353,食材リスト!$A$6:$H$505,2,FALSE),1))</f>
        <v/>
      </c>
      <c r="Y353" s="20" t="str">
        <f>IF(COUNTA(S353:U353)&lt;&gt;2,"",ROUND(VLOOKUP(S353,食材リスト!$A$6:$H$505,6,FALSE)*U353/VLOOKUP(S353,食材リスト!$A$6:$H$505,2,FALSE),1))</f>
        <v/>
      </c>
      <c r="Z353" s="25" t="str">
        <f>IF(COUNTA(S353:U353)&lt;&gt;2,"",ROUND(VLOOKUP(S353,食材リスト!$A$6:$H$505,7,FALSE)*U353/VLOOKUP(S353,食材リスト!$A$6:$H$505,2,FALSE),0))</f>
        <v/>
      </c>
    </row>
    <row r="354" spans="1:26" ht="13.5" customHeight="1">
      <c r="A354" s="154"/>
      <c r="B354" s="155"/>
      <c r="C354" s="34"/>
      <c r="D354" s="12" t="str">
        <f>IF(A354="","",VLOOKUP(A354,食材リスト!$A$6:$H$505,3,FALSE))</f>
        <v/>
      </c>
      <c r="E354" s="19" t="str">
        <f>IF(COUNTA(A354:C354)&lt;&gt;2,"",ROUND(VLOOKUP(A354,食材リスト!$A$6:$H$505,4,FALSE)*C354/VLOOKUP(A354,食材リスト!$A$6:$H$505,2,FALSE),1))</f>
        <v/>
      </c>
      <c r="F354" s="30" t="str">
        <f>IF(COUNTA(A354:C354)&lt;&gt;2,"",ROUND(VLOOKUP(A354,食材リスト!$A$6:$H$505,5,FALSE)*C354/VLOOKUP(A354,食材リスト!$A$6:$H$505,2,FALSE),1))</f>
        <v/>
      </c>
      <c r="G354" s="20" t="str">
        <f>IF(COUNTA(A354:C354)&lt;&gt;2,"",ROUND(VLOOKUP(A354,食材リスト!$A$6:$H$505,6,FALSE)*C354/VLOOKUP(A354,食材リスト!$A$6:$H$505,2,FALSE),1))</f>
        <v/>
      </c>
      <c r="H354" s="25" t="str">
        <f>IF(COUNTA(A354:C354)&lt;&gt;2,"",ROUND(VLOOKUP(A354,食材リスト!$A$6:$H$505,7,FALSE)*C354/VLOOKUP(A354,食材リスト!$A$6:$H$505,2,FALSE),0))</f>
        <v/>
      </c>
      <c r="J354" s="154"/>
      <c r="K354" s="155"/>
      <c r="L354" s="34"/>
      <c r="M354" s="12" t="str">
        <f>IF(J354="","",VLOOKUP(J354,食材リスト!$A$6:$H$505,3,FALSE))</f>
        <v/>
      </c>
      <c r="N354" s="19" t="str">
        <f>IF(COUNTA(J354:L354)&lt;&gt;2,"",ROUND(VLOOKUP(J354,食材リスト!$A$6:$H$505,4,FALSE)*L354/VLOOKUP(J354,食材リスト!$A$6:$H$505,2,FALSE),1))</f>
        <v/>
      </c>
      <c r="O354" s="30" t="str">
        <f>IF(COUNTA(J354:L354)&lt;&gt;2,"",ROUND(VLOOKUP(J354,食材リスト!$A$6:$H$505,5,FALSE)*L354/VLOOKUP(J354,食材リスト!$A$6:$H$505,2,FALSE),1))</f>
        <v/>
      </c>
      <c r="P354" s="20" t="str">
        <f>IF(COUNTA(J354:L354)&lt;&gt;2,"",ROUND(VLOOKUP(J354,食材リスト!$A$6:$H$505,6,FALSE)*L354/VLOOKUP(J354,食材リスト!$A$6:$H$505,2,FALSE),1))</f>
        <v/>
      </c>
      <c r="Q354" s="25" t="str">
        <f>IF(COUNTA(J354:L354)&lt;&gt;2,"",ROUND(VLOOKUP(J354,食材リスト!$A$6:$H$505,7,FALSE)*L354/VLOOKUP(J354,食材リスト!$A$6:$H$505,2,FALSE),0))</f>
        <v/>
      </c>
      <c r="S354" s="154"/>
      <c r="T354" s="155"/>
      <c r="U354" s="34"/>
      <c r="V354" s="12" t="str">
        <f>IF(S354="","",VLOOKUP(S354,食材リスト!$A$6:$H$505,3,FALSE))</f>
        <v/>
      </c>
      <c r="W354" s="19" t="str">
        <f>IF(COUNTA(S354:U354)&lt;&gt;2,"",ROUND(VLOOKUP(S354,食材リスト!$A$6:$H$505,4,FALSE)*U354/VLOOKUP(S354,食材リスト!$A$6:$H$505,2,FALSE),1))</f>
        <v/>
      </c>
      <c r="X354" s="30" t="str">
        <f>IF(COUNTA(S354:U354)&lt;&gt;2,"",ROUND(VLOOKUP(S354,食材リスト!$A$6:$H$505,5,FALSE)*U354/VLOOKUP(S354,食材リスト!$A$6:$H$505,2,FALSE),1))</f>
        <v/>
      </c>
      <c r="Y354" s="20" t="str">
        <f>IF(COUNTA(S354:U354)&lt;&gt;2,"",ROUND(VLOOKUP(S354,食材リスト!$A$6:$H$505,6,FALSE)*U354/VLOOKUP(S354,食材リスト!$A$6:$H$505,2,FALSE),1))</f>
        <v/>
      </c>
      <c r="Z354" s="25" t="str">
        <f>IF(COUNTA(S354:U354)&lt;&gt;2,"",ROUND(VLOOKUP(S354,食材リスト!$A$6:$H$505,7,FALSE)*U354/VLOOKUP(S354,食材リスト!$A$6:$H$505,2,FALSE),0))</f>
        <v/>
      </c>
    </row>
    <row r="355" spans="1:26" ht="13.5" customHeight="1">
      <c r="A355" s="154"/>
      <c r="B355" s="155"/>
      <c r="C355" s="34"/>
      <c r="D355" s="12" t="str">
        <f>IF(A355="","",VLOOKUP(A355,食材リスト!$A$6:$H$505,3,FALSE))</f>
        <v/>
      </c>
      <c r="E355" s="19" t="str">
        <f>IF(COUNTA(A355:C355)&lt;&gt;2,"",ROUND(VLOOKUP(A355,食材リスト!$A$6:$H$505,4,FALSE)*C355/VLOOKUP(A355,食材リスト!$A$6:$H$505,2,FALSE),1))</f>
        <v/>
      </c>
      <c r="F355" s="30" t="str">
        <f>IF(COUNTA(A355:C355)&lt;&gt;2,"",ROUND(VLOOKUP(A355,食材リスト!$A$6:$H$505,5,FALSE)*C355/VLOOKUP(A355,食材リスト!$A$6:$H$505,2,FALSE),1))</f>
        <v/>
      </c>
      <c r="G355" s="20" t="str">
        <f>IF(COUNTA(A355:C355)&lt;&gt;2,"",ROUND(VLOOKUP(A355,食材リスト!$A$6:$H$505,6,FALSE)*C355/VLOOKUP(A355,食材リスト!$A$6:$H$505,2,FALSE),1))</f>
        <v/>
      </c>
      <c r="H355" s="25" t="str">
        <f>IF(COUNTA(A355:C355)&lt;&gt;2,"",ROUND(VLOOKUP(A355,食材リスト!$A$6:$H$505,7,FALSE)*C355/VLOOKUP(A355,食材リスト!$A$6:$H$505,2,FALSE),0))</f>
        <v/>
      </c>
      <c r="J355" s="154"/>
      <c r="K355" s="155"/>
      <c r="L355" s="34"/>
      <c r="M355" s="12" t="str">
        <f>IF(J355="","",VLOOKUP(J355,食材リスト!$A$6:$H$505,3,FALSE))</f>
        <v/>
      </c>
      <c r="N355" s="19" t="str">
        <f>IF(COUNTA(J355:L355)&lt;&gt;2,"",ROUND(VLOOKUP(J355,食材リスト!$A$6:$H$505,4,FALSE)*L355/VLOOKUP(J355,食材リスト!$A$6:$H$505,2,FALSE),1))</f>
        <v/>
      </c>
      <c r="O355" s="30" t="str">
        <f>IF(COUNTA(J355:L355)&lt;&gt;2,"",ROUND(VLOOKUP(J355,食材リスト!$A$6:$H$505,5,FALSE)*L355/VLOOKUP(J355,食材リスト!$A$6:$H$505,2,FALSE),1))</f>
        <v/>
      </c>
      <c r="P355" s="20" t="str">
        <f>IF(COUNTA(J355:L355)&lt;&gt;2,"",ROUND(VLOOKUP(J355,食材リスト!$A$6:$H$505,6,FALSE)*L355/VLOOKUP(J355,食材リスト!$A$6:$H$505,2,FALSE),1))</f>
        <v/>
      </c>
      <c r="Q355" s="25" t="str">
        <f>IF(COUNTA(J355:L355)&lt;&gt;2,"",ROUND(VLOOKUP(J355,食材リスト!$A$6:$H$505,7,FALSE)*L355/VLOOKUP(J355,食材リスト!$A$6:$H$505,2,FALSE),0))</f>
        <v/>
      </c>
      <c r="S355" s="154"/>
      <c r="T355" s="155"/>
      <c r="U355" s="34"/>
      <c r="V355" s="12" t="str">
        <f>IF(S355="","",VLOOKUP(S355,食材リスト!$A$6:$H$505,3,FALSE))</f>
        <v/>
      </c>
      <c r="W355" s="19" t="str">
        <f>IF(COUNTA(S355:U355)&lt;&gt;2,"",ROUND(VLOOKUP(S355,食材リスト!$A$6:$H$505,4,FALSE)*U355/VLOOKUP(S355,食材リスト!$A$6:$H$505,2,FALSE),1))</f>
        <v/>
      </c>
      <c r="X355" s="30" t="str">
        <f>IF(COUNTA(S355:U355)&lt;&gt;2,"",ROUND(VLOOKUP(S355,食材リスト!$A$6:$H$505,5,FALSE)*U355/VLOOKUP(S355,食材リスト!$A$6:$H$505,2,FALSE),1))</f>
        <v/>
      </c>
      <c r="Y355" s="20" t="str">
        <f>IF(COUNTA(S355:U355)&lt;&gt;2,"",ROUND(VLOOKUP(S355,食材リスト!$A$6:$H$505,6,FALSE)*U355/VLOOKUP(S355,食材リスト!$A$6:$H$505,2,FALSE),1))</f>
        <v/>
      </c>
      <c r="Z355" s="25" t="str">
        <f>IF(COUNTA(S355:U355)&lt;&gt;2,"",ROUND(VLOOKUP(S355,食材リスト!$A$6:$H$505,7,FALSE)*U355/VLOOKUP(S355,食材リスト!$A$6:$H$505,2,FALSE),0))</f>
        <v/>
      </c>
    </row>
    <row r="356" spans="1:26" ht="13.5" customHeight="1">
      <c r="A356" s="154"/>
      <c r="B356" s="155"/>
      <c r="C356" s="34"/>
      <c r="D356" s="12" t="str">
        <f>IF(A356="","",VLOOKUP(A356,食材リスト!$A$6:$H$505,3,FALSE))</f>
        <v/>
      </c>
      <c r="E356" s="19" t="str">
        <f>IF(COUNTA(A356:C356)&lt;&gt;2,"",ROUND(VLOOKUP(A356,食材リスト!$A$6:$H$505,4,FALSE)*C356/VLOOKUP(A356,食材リスト!$A$6:$H$505,2,FALSE),1))</f>
        <v/>
      </c>
      <c r="F356" s="30" t="str">
        <f>IF(COUNTA(A356:C356)&lt;&gt;2,"",ROUND(VLOOKUP(A356,食材リスト!$A$6:$H$505,5,FALSE)*C356/VLOOKUP(A356,食材リスト!$A$6:$H$505,2,FALSE),1))</f>
        <v/>
      </c>
      <c r="G356" s="20" t="str">
        <f>IF(COUNTA(A356:C356)&lt;&gt;2,"",ROUND(VLOOKUP(A356,食材リスト!$A$6:$H$505,6,FALSE)*C356/VLOOKUP(A356,食材リスト!$A$6:$H$505,2,FALSE),1))</f>
        <v/>
      </c>
      <c r="H356" s="25" t="str">
        <f>IF(COUNTA(A356:C356)&lt;&gt;2,"",ROUND(VLOOKUP(A356,食材リスト!$A$6:$H$505,7,FALSE)*C356/VLOOKUP(A356,食材リスト!$A$6:$H$505,2,FALSE),0))</f>
        <v/>
      </c>
      <c r="J356" s="154"/>
      <c r="K356" s="155"/>
      <c r="L356" s="34"/>
      <c r="M356" s="12" t="str">
        <f>IF(J356="","",VLOOKUP(J356,食材リスト!$A$6:$H$505,3,FALSE))</f>
        <v/>
      </c>
      <c r="N356" s="19" t="str">
        <f>IF(COUNTA(J356:L356)&lt;&gt;2,"",ROUND(VLOOKUP(J356,食材リスト!$A$6:$H$505,4,FALSE)*L356/VLOOKUP(J356,食材リスト!$A$6:$H$505,2,FALSE),1))</f>
        <v/>
      </c>
      <c r="O356" s="30" t="str">
        <f>IF(COUNTA(J356:L356)&lt;&gt;2,"",ROUND(VLOOKUP(J356,食材リスト!$A$6:$H$505,5,FALSE)*L356/VLOOKUP(J356,食材リスト!$A$6:$H$505,2,FALSE),1))</f>
        <v/>
      </c>
      <c r="P356" s="20" t="str">
        <f>IF(COUNTA(J356:L356)&lt;&gt;2,"",ROUND(VLOOKUP(J356,食材リスト!$A$6:$H$505,6,FALSE)*L356/VLOOKUP(J356,食材リスト!$A$6:$H$505,2,FALSE),1))</f>
        <v/>
      </c>
      <c r="Q356" s="25" t="str">
        <f>IF(COUNTA(J356:L356)&lt;&gt;2,"",ROUND(VLOOKUP(J356,食材リスト!$A$6:$H$505,7,FALSE)*L356/VLOOKUP(J356,食材リスト!$A$6:$H$505,2,FALSE),0))</f>
        <v/>
      </c>
      <c r="S356" s="154"/>
      <c r="T356" s="155"/>
      <c r="U356" s="34"/>
      <c r="V356" s="12" t="str">
        <f>IF(S356="","",VLOOKUP(S356,食材リスト!$A$6:$H$505,3,FALSE))</f>
        <v/>
      </c>
      <c r="W356" s="19" t="str">
        <f>IF(COUNTA(S356:U356)&lt;&gt;2,"",ROUND(VLOOKUP(S356,食材リスト!$A$6:$H$505,4,FALSE)*U356/VLOOKUP(S356,食材リスト!$A$6:$H$505,2,FALSE),1))</f>
        <v/>
      </c>
      <c r="X356" s="30" t="str">
        <f>IF(COUNTA(S356:U356)&lt;&gt;2,"",ROUND(VLOOKUP(S356,食材リスト!$A$6:$H$505,5,FALSE)*U356/VLOOKUP(S356,食材リスト!$A$6:$H$505,2,FALSE),1))</f>
        <v/>
      </c>
      <c r="Y356" s="20" t="str">
        <f>IF(COUNTA(S356:U356)&lt;&gt;2,"",ROUND(VLOOKUP(S356,食材リスト!$A$6:$H$505,6,FALSE)*U356/VLOOKUP(S356,食材リスト!$A$6:$H$505,2,FALSE),1))</f>
        <v/>
      </c>
      <c r="Z356" s="25" t="str">
        <f>IF(COUNTA(S356:U356)&lt;&gt;2,"",ROUND(VLOOKUP(S356,食材リスト!$A$6:$H$505,7,FALSE)*U356/VLOOKUP(S356,食材リスト!$A$6:$H$505,2,FALSE),0))</f>
        <v/>
      </c>
    </row>
    <row r="357" spans="1:26" ht="13.5" customHeight="1">
      <c r="A357" s="154"/>
      <c r="B357" s="155"/>
      <c r="C357" s="34"/>
      <c r="D357" s="12" t="str">
        <f>IF(A357="","",VLOOKUP(A357,食材リスト!$A$6:$H$505,3,FALSE))</f>
        <v/>
      </c>
      <c r="E357" s="19" t="str">
        <f>IF(COUNTA(A357:C357)&lt;&gt;2,"",ROUND(VLOOKUP(A357,食材リスト!$A$6:$H$505,4,FALSE)*C357/VLOOKUP(A357,食材リスト!$A$6:$H$505,2,FALSE),1))</f>
        <v/>
      </c>
      <c r="F357" s="30" t="str">
        <f>IF(COUNTA(A357:C357)&lt;&gt;2,"",ROUND(VLOOKUP(A357,食材リスト!$A$6:$H$505,5,FALSE)*C357/VLOOKUP(A357,食材リスト!$A$6:$H$505,2,FALSE),1))</f>
        <v/>
      </c>
      <c r="G357" s="20" t="str">
        <f>IF(COUNTA(A357:C357)&lt;&gt;2,"",ROUND(VLOOKUP(A357,食材リスト!$A$6:$H$505,6,FALSE)*C357/VLOOKUP(A357,食材リスト!$A$6:$H$505,2,FALSE),1))</f>
        <v/>
      </c>
      <c r="H357" s="25" t="str">
        <f>IF(COUNTA(A357:C357)&lt;&gt;2,"",ROUND(VLOOKUP(A357,食材リスト!$A$6:$H$505,7,FALSE)*C357/VLOOKUP(A357,食材リスト!$A$6:$H$505,2,FALSE),0))</f>
        <v/>
      </c>
      <c r="J357" s="154"/>
      <c r="K357" s="155"/>
      <c r="L357" s="34"/>
      <c r="M357" s="12" t="str">
        <f>IF(J357="","",VLOOKUP(J357,食材リスト!$A$6:$H$505,3,FALSE))</f>
        <v/>
      </c>
      <c r="N357" s="19" t="str">
        <f>IF(COUNTA(J357:L357)&lt;&gt;2,"",ROUND(VLOOKUP(J357,食材リスト!$A$6:$H$505,4,FALSE)*L357/VLOOKUP(J357,食材リスト!$A$6:$H$505,2,FALSE),1))</f>
        <v/>
      </c>
      <c r="O357" s="30" t="str">
        <f>IF(COUNTA(J357:L357)&lt;&gt;2,"",ROUND(VLOOKUP(J357,食材リスト!$A$6:$H$505,5,FALSE)*L357/VLOOKUP(J357,食材リスト!$A$6:$H$505,2,FALSE),1))</f>
        <v/>
      </c>
      <c r="P357" s="20" t="str">
        <f>IF(COUNTA(J357:L357)&lt;&gt;2,"",ROUND(VLOOKUP(J357,食材リスト!$A$6:$H$505,6,FALSE)*L357/VLOOKUP(J357,食材リスト!$A$6:$H$505,2,FALSE),1))</f>
        <v/>
      </c>
      <c r="Q357" s="25" t="str">
        <f>IF(COUNTA(J357:L357)&lt;&gt;2,"",ROUND(VLOOKUP(J357,食材リスト!$A$6:$H$505,7,FALSE)*L357/VLOOKUP(J357,食材リスト!$A$6:$H$505,2,FALSE),0))</f>
        <v/>
      </c>
      <c r="S357" s="154"/>
      <c r="T357" s="155"/>
      <c r="U357" s="34"/>
      <c r="V357" s="12" t="str">
        <f>IF(S357="","",VLOOKUP(S357,食材リスト!$A$6:$H$505,3,FALSE))</f>
        <v/>
      </c>
      <c r="W357" s="19" t="str">
        <f>IF(COUNTA(S357:U357)&lt;&gt;2,"",ROUND(VLOOKUP(S357,食材リスト!$A$6:$H$505,4,FALSE)*U357/VLOOKUP(S357,食材リスト!$A$6:$H$505,2,FALSE),1))</f>
        <v/>
      </c>
      <c r="X357" s="30" t="str">
        <f>IF(COUNTA(S357:U357)&lt;&gt;2,"",ROUND(VLOOKUP(S357,食材リスト!$A$6:$H$505,5,FALSE)*U357/VLOOKUP(S357,食材リスト!$A$6:$H$505,2,FALSE),1))</f>
        <v/>
      </c>
      <c r="Y357" s="20" t="str">
        <f>IF(COUNTA(S357:U357)&lt;&gt;2,"",ROUND(VLOOKUP(S357,食材リスト!$A$6:$H$505,6,FALSE)*U357/VLOOKUP(S357,食材リスト!$A$6:$H$505,2,FALSE),1))</f>
        <v/>
      </c>
      <c r="Z357" s="25" t="str">
        <f>IF(COUNTA(S357:U357)&lt;&gt;2,"",ROUND(VLOOKUP(S357,食材リスト!$A$6:$H$505,7,FALSE)*U357/VLOOKUP(S357,食材リスト!$A$6:$H$505,2,FALSE),0))</f>
        <v/>
      </c>
    </row>
    <row r="358" spans="1:26" ht="13.5" customHeight="1">
      <c r="A358" s="154"/>
      <c r="B358" s="155"/>
      <c r="C358" s="34"/>
      <c r="D358" s="12" t="str">
        <f>IF(A358="","",VLOOKUP(A358,食材リスト!$A$6:$H$505,3,FALSE))</f>
        <v/>
      </c>
      <c r="E358" s="19" t="str">
        <f>IF(COUNTA(A358:C358)&lt;&gt;2,"",ROUND(VLOOKUP(A358,食材リスト!$A$6:$H$505,4,FALSE)*C358/VLOOKUP(A358,食材リスト!$A$6:$H$505,2,FALSE),1))</f>
        <v/>
      </c>
      <c r="F358" s="30" t="str">
        <f>IF(COUNTA(A358:C358)&lt;&gt;2,"",ROUND(VLOOKUP(A358,食材リスト!$A$6:$H$505,5,FALSE)*C358/VLOOKUP(A358,食材リスト!$A$6:$H$505,2,FALSE),1))</f>
        <v/>
      </c>
      <c r="G358" s="20" t="str">
        <f>IF(COUNTA(A358:C358)&lt;&gt;2,"",ROUND(VLOOKUP(A358,食材リスト!$A$6:$H$505,6,FALSE)*C358/VLOOKUP(A358,食材リスト!$A$6:$H$505,2,FALSE),1))</f>
        <v/>
      </c>
      <c r="H358" s="25" t="str">
        <f>IF(COUNTA(A358:C358)&lt;&gt;2,"",ROUND(VLOOKUP(A358,食材リスト!$A$6:$H$505,7,FALSE)*C358/VLOOKUP(A358,食材リスト!$A$6:$H$505,2,FALSE),0))</f>
        <v/>
      </c>
      <c r="J358" s="154"/>
      <c r="K358" s="155"/>
      <c r="L358" s="34"/>
      <c r="M358" s="12" t="str">
        <f>IF(J358="","",VLOOKUP(J358,食材リスト!$A$6:$H$505,3,FALSE))</f>
        <v/>
      </c>
      <c r="N358" s="19" t="str">
        <f>IF(COUNTA(J358:L358)&lt;&gt;2,"",ROUND(VLOOKUP(J358,食材リスト!$A$6:$H$505,4,FALSE)*L358/VLOOKUP(J358,食材リスト!$A$6:$H$505,2,FALSE),1))</f>
        <v/>
      </c>
      <c r="O358" s="30" t="str">
        <f>IF(COUNTA(J358:L358)&lt;&gt;2,"",ROUND(VLOOKUP(J358,食材リスト!$A$6:$H$505,5,FALSE)*L358/VLOOKUP(J358,食材リスト!$A$6:$H$505,2,FALSE),1))</f>
        <v/>
      </c>
      <c r="P358" s="20" t="str">
        <f>IF(COUNTA(J358:L358)&lt;&gt;2,"",ROUND(VLOOKUP(J358,食材リスト!$A$6:$H$505,6,FALSE)*L358/VLOOKUP(J358,食材リスト!$A$6:$H$505,2,FALSE),1))</f>
        <v/>
      </c>
      <c r="Q358" s="25" t="str">
        <f>IF(COUNTA(J358:L358)&lt;&gt;2,"",ROUND(VLOOKUP(J358,食材リスト!$A$6:$H$505,7,FALSE)*L358/VLOOKUP(J358,食材リスト!$A$6:$H$505,2,FALSE),0))</f>
        <v/>
      </c>
      <c r="S358" s="154"/>
      <c r="T358" s="155"/>
      <c r="U358" s="34"/>
      <c r="V358" s="12" t="str">
        <f>IF(S358="","",VLOOKUP(S358,食材リスト!$A$6:$H$505,3,FALSE))</f>
        <v/>
      </c>
      <c r="W358" s="19" t="str">
        <f>IF(COUNTA(S358:U358)&lt;&gt;2,"",ROUND(VLOOKUP(S358,食材リスト!$A$6:$H$505,4,FALSE)*U358/VLOOKUP(S358,食材リスト!$A$6:$H$505,2,FALSE),1))</f>
        <v/>
      </c>
      <c r="X358" s="30" t="str">
        <f>IF(COUNTA(S358:U358)&lt;&gt;2,"",ROUND(VLOOKUP(S358,食材リスト!$A$6:$H$505,5,FALSE)*U358/VLOOKUP(S358,食材リスト!$A$6:$H$505,2,FALSE),1))</f>
        <v/>
      </c>
      <c r="Y358" s="20" t="str">
        <f>IF(COUNTA(S358:U358)&lt;&gt;2,"",ROUND(VLOOKUP(S358,食材リスト!$A$6:$H$505,6,FALSE)*U358/VLOOKUP(S358,食材リスト!$A$6:$H$505,2,FALSE),1))</f>
        <v/>
      </c>
      <c r="Z358" s="25" t="str">
        <f>IF(COUNTA(S358:U358)&lt;&gt;2,"",ROUND(VLOOKUP(S358,食材リスト!$A$6:$H$505,7,FALSE)*U358/VLOOKUP(S358,食材リスト!$A$6:$H$505,2,FALSE),0))</f>
        <v/>
      </c>
    </row>
    <row r="359" spans="1:26" ht="13.5" customHeight="1">
      <c r="A359" s="154"/>
      <c r="B359" s="155"/>
      <c r="C359" s="34"/>
      <c r="D359" s="12" t="str">
        <f>IF(A359="","",VLOOKUP(A359,食材リスト!$A$6:$H$505,3,FALSE))</f>
        <v/>
      </c>
      <c r="E359" s="19" t="str">
        <f>IF(COUNTA(A359:C359)&lt;&gt;2,"",ROUND(VLOOKUP(A359,食材リスト!$A$6:$H$505,4,FALSE)*C359/VLOOKUP(A359,食材リスト!$A$6:$H$505,2,FALSE),1))</f>
        <v/>
      </c>
      <c r="F359" s="30" t="str">
        <f>IF(COUNTA(A359:C359)&lt;&gt;2,"",ROUND(VLOOKUP(A359,食材リスト!$A$6:$H$505,5,FALSE)*C359/VLOOKUP(A359,食材リスト!$A$6:$H$505,2,FALSE),1))</f>
        <v/>
      </c>
      <c r="G359" s="20" t="str">
        <f>IF(COUNTA(A359:C359)&lt;&gt;2,"",ROUND(VLOOKUP(A359,食材リスト!$A$6:$H$505,6,FALSE)*C359/VLOOKUP(A359,食材リスト!$A$6:$H$505,2,FALSE),1))</f>
        <v/>
      </c>
      <c r="H359" s="25" t="str">
        <f>IF(COUNTA(A359:C359)&lt;&gt;2,"",ROUND(VLOOKUP(A359,食材リスト!$A$6:$H$505,7,FALSE)*C359/VLOOKUP(A359,食材リスト!$A$6:$H$505,2,FALSE),0))</f>
        <v/>
      </c>
      <c r="J359" s="154"/>
      <c r="K359" s="155"/>
      <c r="L359" s="34"/>
      <c r="M359" s="12" t="str">
        <f>IF(J359="","",VLOOKUP(J359,食材リスト!$A$6:$H$505,3,FALSE))</f>
        <v/>
      </c>
      <c r="N359" s="19" t="str">
        <f>IF(COUNTA(J359:L359)&lt;&gt;2,"",ROUND(VLOOKUP(J359,食材リスト!$A$6:$H$505,4,FALSE)*L359/VLOOKUP(J359,食材リスト!$A$6:$H$505,2,FALSE),1))</f>
        <v/>
      </c>
      <c r="O359" s="30" t="str">
        <f>IF(COUNTA(J359:L359)&lt;&gt;2,"",ROUND(VLOOKUP(J359,食材リスト!$A$6:$H$505,5,FALSE)*L359/VLOOKUP(J359,食材リスト!$A$6:$H$505,2,FALSE),1))</f>
        <v/>
      </c>
      <c r="P359" s="20" t="str">
        <f>IF(COUNTA(J359:L359)&lt;&gt;2,"",ROUND(VLOOKUP(J359,食材リスト!$A$6:$H$505,6,FALSE)*L359/VLOOKUP(J359,食材リスト!$A$6:$H$505,2,FALSE),1))</f>
        <v/>
      </c>
      <c r="Q359" s="25" t="str">
        <f>IF(COUNTA(J359:L359)&lt;&gt;2,"",ROUND(VLOOKUP(J359,食材リスト!$A$6:$H$505,7,FALSE)*L359/VLOOKUP(J359,食材リスト!$A$6:$H$505,2,FALSE),0))</f>
        <v/>
      </c>
      <c r="S359" s="154"/>
      <c r="T359" s="155"/>
      <c r="U359" s="34"/>
      <c r="V359" s="12" t="str">
        <f>IF(S359="","",VLOOKUP(S359,食材リスト!$A$6:$H$505,3,FALSE))</f>
        <v/>
      </c>
      <c r="W359" s="19" t="str">
        <f>IF(COUNTA(S359:U359)&lt;&gt;2,"",ROUND(VLOOKUP(S359,食材リスト!$A$6:$H$505,4,FALSE)*U359/VLOOKUP(S359,食材リスト!$A$6:$H$505,2,FALSE),1))</f>
        <v/>
      </c>
      <c r="X359" s="30" t="str">
        <f>IF(COUNTA(S359:U359)&lt;&gt;2,"",ROUND(VLOOKUP(S359,食材リスト!$A$6:$H$505,5,FALSE)*U359/VLOOKUP(S359,食材リスト!$A$6:$H$505,2,FALSE),1))</f>
        <v/>
      </c>
      <c r="Y359" s="20" t="str">
        <f>IF(COUNTA(S359:U359)&lt;&gt;2,"",ROUND(VLOOKUP(S359,食材リスト!$A$6:$H$505,6,FALSE)*U359/VLOOKUP(S359,食材リスト!$A$6:$H$505,2,FALSE),1))</f>
        <v/>
      </c>
      <c r="Z359" s="25" t="str">
        <f>IF(COUNTA(S359:U359)&lt;&gt;2,"",ROUND(VLOOKUP(S359,食材リスト!$A$6:$H$505,7,FALSE)*U359/VLOOKUP(S359,食材リスト!$A$6:$H$505,2,FALSE),0))</f>
        <v/>
      </c>
    </row>
    <row r="360" spans="1:26" ht="13.5" customHeight="1">
      <c r="A360" s="154"/>
      <c r="B360" s="155"/>
      <c r="C360" s="34"/>
      <c r="D360" s="12" t="str">
        <f>IF(A360="","",VLOOKUP(A360,食材リスト!$A$6:$H$505,3,FALSE))</f>
        <v/>
      </c>
      <c r="E360" s="19" t="str">
        <f>IF(COUNTA(A360:C360)&lt;&gt;2,"",ROUND(VLOOKUP(A360,食材リスト!$A$6:$H$505,4,FALSE)*C360/VLOOKUP(A360,食材リスト!$A$6:$H$505,2,FALSE),1))</f>
        <v/>
      </c>
      <c r="F360" s="30" t="str">
        <f>IF(COUNTA(A360:C360)&lt;&gt;2,"",ROUND(VLOOKUP(A360,食材リスト!$A$6:$H$505,5,FALSE)*C360/VLOOKUP(A360,食材リスト!$A$6:$H$505,2,FALSE),1))</f>
        <v/>
      </c>
      <c r="G360" s="20" t="str">
        <f>IF(COUNTA(A360:C360)&lt;&gt;2,"",ROUND(VLOOKUP(A360,食材リスト!$A$6:$H$505,6,FALSE)*C360/VLOOKUP(A360,食材リスト!$A$6:$H$505,2,FALSE),1))</f>
        <v/>
      </c>
      <c r="H360" s="25" t="str">
        <f>IF(COUNTA(A360:C360)&lt;&gt;2,"",ROUND(VLOOKUP(A360,食材リスト!$A$6:$H$505,7,FALSE)*C360/VLOOKUP(A360,食材リスト!$A$6:$H$505,2,FALSE),0))</f>
        <v/>
      </c>
      <c r="J360" s="154"/>
      <c r="K360" s="155"/>
      <c r="L360" s="34"/>
      <c r="M360" s="12" t="str">
        <f>IF(J360="","",VLOOKUP(J360,食材リスト!$A$6:$H$505,3,FALSE))</f>
        <v/>
      </c>
      <c r="N360" s="19" t="str">
        <f>IF(COUNTA(J360:L360)&lt;&gt;2,"",ROUND(VLOOKUP(J360,食材リスト!$A$6:$H$505,4,FALSE)*L360/VLOOKUP(J360,食材リスト!$A$6:$H$505,2,FALSE),1))</f>
        <v/>
      </c>
      <c r="O360" s="30" t="str">
        <f>IF(COUNTA(J360:L360)&lt;&gt;2,"",ROUND(VLOOKUP(J360,食材リスト!$A$6:$H$505,5,FALSE)*L360/VLOOKUP(J360,食材リスト!$A$6:$H$505,2,FALSE),1))</f>
        <v/>
      </c>
      <c r="P360" s="20" t="str">
        <f>IF(COUNTA(J360:L360)&lt;&gt;2,"",ROUND(VLOOKUP(J360,食材リスト!$A$6:$H$505,6,FALSE)*L360/VLOOKUP(J360,食材リスト!$A$6:$H$505,2,FALSE),1))</f>
        <v/>
      </c>
      <c r="Q360" s="25" t="str">
        <f>IF(COUNTA(J360:L360)&lt;&gt;2,"",ROUND(VLOOKUP(J360,食材リスト!$A$6:$H$505,7,FALSE)*L360/VLOOKUP(J360,食材リスト!$A$6:$H$505,2,FALSE),0))</f>
        <v/>
      </c>
      <c r="S360" s="154"/>
      <c r="T360" s="155"/>
      <c r="U360" s="34"/>
      <c r="V360" s="12" t="str">
        <f>IF(S360="","",VLOOKUP(S360,食材リスト!$A$6:$H$505,3,FALSE))</f>
        <v/>
      </c>
      <c r="W360" s="19" t="str">
        <f>IF(COUNTA(S360:U360)&lt;&gt;2,"",ROUND(VLOOKUP(S360,食材リスト!$A$6:$H$505,4,FALSE)*U360/VLOOKUP(S360,食材リスト!$A$6:$H$505,2,FALSE),1))</f>
        <v/>
      </c>
      <c r="X360" s="30" t="str">
        <f>IF(COUNTA(S360:U360)&lt;&gt;2,"",ROUND(VLOOKUP(S360,食材リスト!$A$6:$H$505,5,FALSE)*U360/VLOOKUP(S360,食材リスト!$A$6:$H$505,2,FALSE),1))</f>
        <v/>
      </c>
      <c r="Y360" s="20" t="str">
        <f>IF(COUNTA(S360:U360)&lt;&gt;2,"",ROUND(VLOOKUP(S360,食材リスト!$A$6:$H$505,6,FALSE)*U360/VLOOKUP(S360,食材リスト!$A$6:$H$505,2,FALSE),1))</f>
        <v/>
      </c>
      <c r="Z360" s="25" t="str">
        <f>IF(COUNTA(S360:U360)&lt;&gt;2,"",ROUND(VLOOKUP(S360,食材リスト!$A$6:$H$505,7,FALSE)*U360/VLOOKUP(S360,食材リスト!$A$6:$H$505,2,FALSE),0))</f>
        <v/>
      </c>
    </row>
    <row r="361" spans="1:26" ht="13.5" customHeight="1">
      <c r="A361" s="154"/>
      <c r="B361" s="155"/>
      <c r="C361" s="34"/>
      <c r="D361" s="12" t="str">
        <f>IF(A361="","",VLOOKUP(A361,食材リスト!$A$6:$H$505,3,FALSE))</f>
        <v/>
      </c>
      <c r="E361" s="19" t="str">
        <f>IF(COUNTA(A361:C361)&lt;&gt;2,"",ROUND(VLOOKUP(A361,食材リスト!$A$6:$H$505,4,FALSE)*C361/VLOOKUP(A361,食材リスト!$A$6:$H$505,2,FALSE),1))</f>
        <v/>
      </c>
      <c r="F361" s="30" t="str">
        <f>IF(COUNTA(A361:C361)&lt;&gt;2,"",ROUND(VLOOKUP(A361,食材リスト!$A$6:$H$505,5,FALSE)*C361/VLOOKUP(A361,食材リスト!$A$6:$H$505,2,FALSE),1))</f>
        <v/>
      </c>
      <c r="G361" s="20" t="str">
        <f>IF(COUNTA(A361:C361)&lt;&gt;2,"",ROUND(VLOOKUP(A361,食材リスト!$A$6:$H$505,6,FALSE)*C361/VLOOKUP(A361,食材リスト!$A$6:$H$505,2,FALSE),1))</f>
        <v/>
      </c>
      <c r="H361" s="25" t="str">
        <f>IF(COUNTA(A361:C361)&lt;&gt;2,"",ROUND(VLOOKUP(A361,食材リスト!$A$6:$H$505,7,FALSE)*C361/VLOOKUP(A361,食材リスト!$A$6:$H$505,2,FALSE),0))</f>
        <v/>
      </c>
      <c r="J361" s="154"/>
      <c r="K361" s="155"/>
      <c r="L361" s="34"/>
      <c r="M361" s="12" t="str">
        <f>IF(J361="","",VLOOKUP(J361,食材リスト!$A$6:$H$505,3,FALSE))</f>
        <v/>
      </c>
      <c r="N361" s="19" t="str">
        <f>IF(COUNTA(J361:L361)&lt;&gt;2,"",ROUND(VLOOKUP(J361,食材リスト!$A$6:$H$505,4,FALSE)*L361/VLOOKUP(J361,食材リスト!$A$6:$H$505,2,FALSE),1))</f>
        <v/>
      </c>
      <c r="O361" s="30" t="str">
        <f>IF(COUNTA(J361:L361)&lt;&gt;2,"",ROUND(VLOOKUP(J361,食材リスト!$A$6:$H$505,5,FALSE)*L361/VLOOKUP(J361,食材リスト!$A$6:$H$505,2,FALSE),1))</f>
        <v/>
      </c>
      <c r="P361" s="20" t="str">
        <f>IF(COUNTA(J361:L361)&lt;&gt;2,"",ROUND(VLOOKUP(J361,食材リスト!$A$6:$H$505,6,FALSE)*L361/VLOOKUP(J361,食材リスト!$A$6:$H$505,2,FALSE),1))</f>
        <v/>
      </c>
      <c r="Q361" s="25" t="str">
        <f>IF(COUNTA(J361:L361)&lt;&gt;2,"",ROUND(VLOOKUP(J361,食材リスト!$A$6:$H$505,7,FALSE)*L361/VLOOKUP(J361,食材リスト!$A$6:$H$505,2,FALSE),0))</f>
        <v/>
      </c>
      <c r="S361" s="154"/>
      <c r="T361" s="155"/>
      <c r="U361" s="34"/>
      <c r="V361" s="12" t="str">
        <f>IF(S361="","",VLOOKUP(S361,食材リスト!$A$6:$H$505,3,FALSE))</f>
        <v/>
      </c>
      <c r="W361" s="19" t="str">
        <f>IF(COUNTA(S361:U361)&lt;&gt;2,"",ROUND(VLOOKUP(S361,食材リスト!$A$6:$H$505,4,FALSE)*U361/VLOOKUP(S361,食材リスト!$A$6:$H$505,2,FALSE),1))</f>
        <v/>
      </c>
      <c r="X361" s="30" t="str">
        <f>IF(COUNTA(S361:U361)&lt;&gt;2,"",ROUND(VLOOKUP(S361,食材リスト!$A$6:$H$505,5,FALSE)*U361/VLOOKUP(S361,食材リスト!$A$6:$H$505,2,FALSE),1))</f>
        <v/>
      </c>
      <c r="Y361" s="20" t="str">
        <f>IF(COUNTA(S361:U361)&lt;&gt;2,"",ROUND(VLOOKUP(S361,食材リスト!$A$6:$H$505,6,FALSE)*U361/VLOOKUP(S361,食材リスト!$A$6:$H$505,2,FALSE),1))</f>
        <v/>
      </c>
      <c r="Z361" s="25" t="str">
        <f>IF(COUNTA(S361:U361)&lt;&gt;2,"",ROUND(VLOOKUP(S361,食材リスト!$A$6:$H$505,7,FALSE)*U361/VLOOKUP(S361,食材リスト!$A$6:$H$505,2,FALSE),0))</f>
        <v/>
      </c>
    </row>
    <row r="362" spans="1:26" ht="13.5" customHeight="1">
      <c r="A362" s="154"/>
      <c r="B362" s="155"/>
      <c r="C362" s="34"/>
      <c r="D362" s="12" t="str">
        <f>IF(A362="","",VLOOKUP(A362,食材リスト!$A$6:$H$505,3,FALSE))</f>
        <v/>
      </c>
      <c r="E362" s="19" t="str">
        <f>IF(COUNTA(A362:C362)&lt;&gt;2,"",ROUND(VLOOKUP(A362,食材リスト!$A$6:$H$505,4,FALSE)*C362/VLOOKUP(A362,食材リスト!$A$6:$H$505,2,FALSE),1))</f>
        <v/>
      </c>
      <c r="F362" s="30" t="str">
        <f>IF(COUNTA(A362:C362)&lt;&gt;2,"",ROUND(VLOOKUP(A362,食材リスト!$A$6:$H$505,5,FALSE)*C362/VLOOKUP(A362,食材リスト!$A$6:$H$505,2,FALSE),1))</f>
        <v/>
      </c>
      <c r="G362" s="20" t="str">
        <f>IF(COUNTA(A362:C362)&lt;&gt;2,"",ROUND(VLOOKUP(A362,食材リスト!$A$6:$H$505,6,FALSE)*C362/VLOOKUP(A362,食材リスト!$A$6:$H$505,2,FALSE),1))</f>
        <v/>
      </c>
      <c r="H362" s="25" t="str">
        <f>IF(COUNTA(A362:C362)&lt;&gt;2,"",ROUND(VLOOKUP(A362,食材リスト!$A$6:$H$505,7,FALSE)*C362/VLOOKUP(A362,食材リスト!$A$6:$H$505,2,FALSE),0))</f>
        <v/>
      </c>
      <c r="J362" s="154"/>
      <c r="K362" s="155"/>
      <c r="L362" s="34"/>
      <c r="M362" s="12" t="str">
        <f>IF(J362="","",VLOOKUP(J362,食材リスト!$A$6:$H$505,3,FALSE))</f>
        <v/>
      </c>
      <c r="N362" s="19" t="str">
        <f>IF(COUNTA(J362:L362)&lt;&gt;2,"",ROUND(VLOOKUP(J362,食材リスト!$A$6:$H$505,4,FALSE)*L362/VLOOKUP(J362,食材リスト!$A$6:$H$505,2,FALSE),1))</f>
        <v/>
      </c>
      <c r="O362" s="30" t="str">
        <f>IF(COUNTA(J362:L362)&lt;&gt;2,"",ROUND(VLOOKUP(J362,食材リスト!$A$6:$H$505,5,FALSE)*L362/VLOOKUP(J362,食材リスト!$A$6:$H$505,2,FALSE),1))</f>
        <v/>
      </c>
      <c r="P362" s="20" t="str">
        <f>IF(COUNTA(J362:L362)&lt;&gt;2,"",ROUND(VLOOKUP(J362,食材リスト!$A$6:$H$505,6,FALSE)*L362/VLOOKUP(J362,食材リスト!$A$6:$H$505,2,FALSE),1))</f>
        <v/>
      </c>
      <c r="Q362" s="25" t="str">
        <f>IF(COUNTA(J362:L362)&lt;&gt;2,"",ROUND(VLOOKUP(J362,食材リスト!$A$6:$H$505,7,FALSE)*L362/VLOOKUP(J362,食材リスト!$A$6:$H$505,2,FALSE),0))</f>
        <v/>
      </c>
      <c r="S362" s="154"/>
      <c r="T362" s="155"/>
      <c r="U362" s="34"/>
      <c r="V362" s="12" t="str">
        <f>IF(S362="","",VLOOKUP(S362,食材リスト!$A$6:$H$505,3,FALSE))</f>
        <v/>
      </c>
      <c r="W362" s="19" t="str">
        <f>IF(COUNTA(S362:U362)&lt;&gt;2,"",ROUND(VLOOKUP(S362,食材リスト!$A$6:$H$505,4,FALSE)*U362/VLOOKUP(S362,食材リスト!$A$6:$H$505,2,FALSE),1))</f>
        <v/>
      </c>
      <c r="X362" s="30" t="str">
        <f>IF(COUNTA(S362:U362)&lt;&gt;2,"",ROUND(VLOOKUP(S362,食材リスト!$A$6:$H$505,5,FALSE)*U362/VLOOKUP(S362,食材リスト!$A$6:$H$505,2,FALSE),1))</f>
        <v/>
      </c>
      <c r="Y362" s="20" t="str">
        <f>IF(COUNTA(S362:U362)&lt;&gt;2,"",ROUND(VLOOKUP(S362,食材リスト!$A$6:$H$505,6,FALSE)*U362/VLOOKUP(S362,食材リスト!$A$6:$H$505,2,FALSE),1))</f>
        <v/>
      </c>
      <c r="Z362" s="25" t="str">
        <f>IF(COUNTA(S362:U362)&lt;&gt;2,"",ROUND(VLOOKUP(S362,食材リスト!$A$6:$H$505,7,FALSE)*U362/VLOOKUP(S362,食材リスト!$A$6:$H$505,2,FALSE),0))</f>
        <v/>
      </c>
    </row>
    <row r="363" spans="1:26" ht="13.5" customHeight="1">
      <c r="A363" s="152"/>
      <c r="B363" s="153"/>
      <c r="C363" s="43"/>
      <c r="D363" s="13" t="str">
        <f>IF(A363="","",VLOOKUP(A363,食材リスト!$A$6:$H$505,3,FALSE))</f>
        <v/>
      </c>
      <c r="E363" s="21" t="str">
        <f>IF(COUNTA(A363:C363)&lt;&gt;2,"",ROUND(VLOOKUP(A363,食材リスト!$A$6:$H$505,4,FALSE)*C363/VLOOKUP(A363,食材リスト!$A$6:$H$505,2,FALSE),1))</f>
        <v/>
      </c>
      <c r="F363" s="31" t="str">
        <f>IF(COUNTA(A363:C363)&lt;&gt;2,"",ROUND(VLOOKUP(A363,食材リスト!$A$6:$H$505,5,FALSE)*C363/VLOOKUP(A363,食材リスト!$A$6:$H$505,2,FALSE),1))</f>
        <v/>
      </c>
      <c r="G363" s="22" t="str">
        <f>IF(COUNTA(A363:C363)&lt;&gt;2,"",ROUND(VLOOKUP(A363,食材リスト!$A$6:$H$505,6,FALSE)*C363/VLOOKUP(A363,食材リスト!$A$6:$H$505,2,FALSE),1))</f>
        <v/>
      </c>
      <c r="H363" s="26" t="str">
        <f>IF(COUNTA(A363:C363)&lt;&gt;2,"",ROUND(VLOOKUP(A363,食材リスト!$A$6:$H$505,7,FALSE)*C363/VLOOKUP(A363,食材リスト!$A$6:$H$505,2,FALSE),0))</f>
        <v/>
      </c>
      <c r="J363" s="152"/>
      <c r="K363" s="153"/>
      <c r="L363" s="43"/>
      <c r="M363" s="13" t="str">
        <f>IF(J363="","",VLOOKUP(J363,食材リスト!$A$6:$H$505,3,FALSE))</f>
        <v/>
      </c>
      <c r="N363" s="21" t="str">
        <f>IF(COUNTA(J363:L363)&lt;&gt;2,"",ROUND(VLOOKUP(J363,食材リスト!$A$6:$H$505,4,FALSE)*L363/VLOOKUP(J363,食材リスト!$A$6:$H$505,2,FALSE),1))</f>
        <v/>
      </c>
      <c r="O363" s="31" t="str">
        <f>IF(COUNTA(J363:L363)&lt;&gt;2,"",ROUND(VLOOKUP(J363,食材リスト!$A$6:$H$505,5,FALSE)*L363/VLOOKUP(J363,食材リスト!$A$6:$H$505,2,FALSE),1))</f>
        <v/>
      </c>
      <c r="P363" s="22" t="str">
        <f>IF(COUNTA(J363:L363)&lt;&gt;2,"",ROUND(VLOOKUP(J363,食材リスト!$A$6:$H$505,6,FALSE)*L363/VLOOKUP(J363,食材リスト!$A$6:$H$505,2,FALSE),1))</f>
        <v/>
      </c>
      <c r="Q363" s="26" t="str">
        <f>IF(COUNTA(J363:L363)&lt;&gt;2,"",ROUND(VLOOKUP(J363,食材リスト!$A$6:$H$505,7,FALSE)*L363/VLOOKUP(J363,食材リスト!$A$6:$H$505,2,FALSE),0))</f>
        <v/>
      </c>
      <c r="S363" s="152"/>
      <c r="T363" s="153"/>
      <c r="U363" s="43"/>
      <c r="V363" s="13" t="str">
        <f>IF(S363="","",VLOOKUP(S363,食材リスト!$A$6:$H$505,3,FALSE))</f>
        <v/>
      </c>
      <c r="W363" s="21" t="str">
        <f>IF(COUNTA(S363:U363)&lt;&gt;2,"",ROUND(VLOOKUP(S363,食材リスト!$A$6:$H$505,4,FALSE)*U363/VLOOKUP(S363,食材リスト!$A$6:$H$505,2,FALSE),1))</f>
        <v/>
      </c>
      <c r="X363" s="31" t="str">
        <f>IF(COUNTA(S363:U363)&lt;&gt;2,"",ROUND(VLOOKUP(S363,食材リスト!$A$6:$H$505,5,FALSE)*U363/VLOOKUP(S363,食材リスト!$A$6:$H$505,2,FALSE),1))</f>
        <v/>
      </c>
      <c r="Y363" s="22" t="str">
        <f>IF(COUNTA(S363:U363)&lt;&gt;2,"",ROUND(VLOOKUP(S363,食材リスト!$A$6:$H$505,6,FALSE)*U363/VLOOKUP(S363,食材リスト!$A$6:$H$505,2,FALSE),1))</f>
        <v/>
      </c>
      <c r="Z363" s="26" t="str">
        <f>IF(COUNTA(S363:U363)&lt;&gt;2,"",ROUND(VLOOKUP(S363,食材リスト!$A$6:$H$505,7,FALSE)*U363/VLOOKUP(S363,食材リスト!$A$6:$H$505,2,FALSE),0))</f>
        <v/>
      </c>
    </row>
    <row r="364" spans="1:26" ht="13.5" customHeight="1">
      <c r="E364"/>
      <c r="F364"/>
    </row>
    <row r="365" spans="1:26" s="122" customFormat="1" ht="13.5" customHeight="1"/>
    <row r="367" spans="1:26" ht="13.5" customHeight="1">
      <c r="A367" s="216" t="s">
        <v>98</v>
      </c>
      <c r="B367" s="216"/>
      <c r="C367" s="216"/>
      <c r="D367" s="216"/>
      <c r="E367" s="216"/>
      <c r="F367" s="216"/>
      <c r="G367" s="216"/>
      <c r="N367" s="61"/>
    </row>
    <row r="368" spans="1:26" ht="13.5" customHeight="1">
      <c r="A368" s="217"/>
      <c r="B368" s="217"/>
      <c r="C368" s="217"/>
      <c r="D368" s="217"/>
      <c r="E368" s="217"/>
      <c r="F368" s="217"/>
      <c r="G368" s="217"/>
    </row>
    <row r="369" spans="1:26" ht="13.5" customHeight="1">
      <c r="A369" s="181" t="str">
        <f>IF(C369=0,"たんぱく質(P)",ROUND(C369/SUM($C$21,$G$21,$K$21)*100,0))</f>
        <v>たんぱく質(P)</v>
      </c>
      <c r="B369" s="182"/>
      <c r="C369" s="171">
        <f>SUM(E377:E396,N377:N396,W377:W396)</f>
        <v>0</v>
      </c>
      <c r="D369" s="172"/>
      <c r="E369" s="185" t="str">
        <f>IF(G369=0,"脂質(F)",ROUND(G369/SUM($C$21,$G$21,$K$21)*100,0))</f>
        <v>脂質(F)</v>
      </c>
      <c r="F369" s="186"/>
      <c r="G369" s="171">
        <f>SUM(F377:F396,O377:O396,X377:X396)</f>
        <v>0</v>
      </c>
      <c r="H369" s="172"/>
      <c r="I369" s="189" t="str">
        <f>IF(K369=0,"糖質(C)",ROUND(K369/SUM($C$21,$G$21,$K$21)*100,0))</f>
        <v>糖質(C)</v>
      </c>
      <c r="J369" s="190"/>
      <c r="K369" s="171">
        <f>SUM(G377:G396,P377:P396,Y377:Y396)</f>
        <v>0</v>
      </c>
      <c r="L369" s="172"/>
      <c r="N369" s="163" t="s">
        <v>43</v>
      </c>
      <c r="O369" s="164"/>
      <c r="P369" s="167">
        <f>SUM(H375+Q375+Z375)</f>
        <v>0</v>
      </c>
      <c r="Q369" s="168"/>
    </row>
    <row r="370" spans="1:26" ht="13.5" customHeight="1">
      <c r="A370" s="183"/>
      <c r="B370" s="184"/>
      <c r="C370" s="173"/>
      <c r="D370" s="174"/>
      <c r="E370" s="187"/>
      <c r="F370" s="188"/>
      <c r="G370" s="173"/>
      <c r="H370" s="174"/>
      <c r="I370" s="191"/>
      <c r="J370" s="192"/>
      <c r="K370" s="173"/>
      <c r="L370" s="174"/>
      <c r="N370" s="165"/>
      <c r="O370" s="166"/>
      <c r="P370" s="169"/>
      <c r="Q370" s="170"/>
    </row>
    <row r="371" spans="1:26" ht="13.5" customHeight="1">
      <c r="A371" s="14"/>
      <c r="B371" s="14"/>
      <c r="C371" s="117"/>
      <c r="D371" s="53"/>
      <c r="E371" s="118"/>
      <c r="F371" s="118"/>
      <c r="G371" s="118"/>
      <c r="H371" s="118"/>
      <c r="I371" s="118"/>
      <c r="J371" s="118"/>
      <c r="K371" s="119"/>
      <c r="L371" s="118"/>
      <c r="M371" s="14"/>
      <c r="N371" s="14"/>
      <c r="O371" s="14"/>
      <c r="P371" s="14"/>
      <c r="Q371" s="14"/>
      <c r="R371" s="14"/>
      <c r="S371" s="14"/>
      <c r="T371" s="14"/>
      <c r="U371" s="14"/>
      <c r="V371" s="14"/>
      <c r="W371" s="14"/>
      <c r="X371" s="14"/>
      <c r="Y371" s="14"/>
      <c r="Z371" s="14"/>
    </row>
    <row r="372" spans="1:26" ht="13.5" customHeight="1">
      <c r="A372" s="63" t="s">
        <v>91</v>
      </c>
      <c r="B372" s="14"/>
      <c r="C372" s="115"/>
      <c r="D372" s="115"/>
      <c r="E372" s="115"/>
      <c r="F372" s="115"/>
      <c r="G372" s="14"/>
      <c r="H372" s="14"/>
      <c r="I372" s="14"/>
      <c r="J372" s="14"/>
      <c r="K372" s="14"/>
      <c r="L372" s="14"/>
      <c r="M372" s="14"/>
      <c r="N372" s="14"/>
      <c r="O372" s="14"/>
      <c r="P372" s="14"/>
      <c r="Q372" s="14"/>
      <c r="R372" s="14"/>
      <c r="S372" s="7" t="s">
        <v>34</v>
      </c>
      <c r="T372" s="14"/>
      <c r="U372" s="14"/>
      <c r="V372" s="14"/>
      <c r="W372" s="14"/>
      <c r="X372" s="14"/>
      <c r="Y372" s="14"/>
      <c r="Z372" s="14"/>
    </row>
    <row r="373" spans="1:26" ht="13.5" customHeight="1">
      <c r="N373" s="5"/>
      <c r="O373" s="5"/>
      <c r="S373" s="8" t="s">
        <v>26</v>
      </c>
    </row>
    <row r="374" spans="1:26" ht="13.5" customHeight="1">
      <c r="A374" s="158" t="s">
        <v>20</v>
      </c>
      <c r="E374" s="143" t="s">
        <v>42</v>
      </c>
      <c r="F374" s="144"/>
      <c r="G374" s="144"/>
      <c r="H374" s="145"/>
      <c r="J374" s="158" t="s">
        <v>32</v>
      </c>
      <c r="N374" s="143" t="s">
        <v>42</v>
      </c>
      <c r="O374" s="144"/>
      <c r="P374" s="144"/>
      <c r="Q374" s="145"/>
      <c r="S374" s="158" t="s">
        <v>33</v>
      </c>
      <c r="W374" s="143" t="s">
        <v>42</v>
      </c>
      <c r="X374" s="144"/>
      <c r="Y374" s="144"/>
      <c r="Z374" s="145"/>
    </row>
    <row r="375" spans="1:26" ht="13.5" customHeight="1">
      <c r="A375" s="162"/>
      <c r="E375" s="81" t="str">
        <f>IF(SUM(E377:G396)=0,"",ROUND(SUM(E377:E396),0)&amp;"g "&amp;"("&amp;ROUND(SUM(E377:E396)*100/(SUM(E377:E396)+SUM(F377:F396)+SUM(G377:G396)),0)&amp;"%)")</f>
        <v/>
      </c>
      <c r="F375" s="80" t="str">
        <f>IF(SUM(E377:G396)=0,"",ROUND(SUM(F377:F396),0)&amp;"g "&amp;"("&amp;ROUND(SUM(F377:F396)*100/(SUM(E377:E396)+SUM(F377:F396)+SUM(G377:G396)),0)&amp;"%)")</f>
        <v/>
      </c>
      <c r="G375" s="78" t="str">
        <f>IF(SUM(E377:G396)=0,"",ROUND(SUM(G377:G396),0)&amp;"g "&amp;"("&amp;ROUND(SUM(G377:G396)*100/(SUM(E377:E396)+SUM(F377:F396)+SUM(G377:G396)),0)&amp;"%)")</f>
        <v/>
      </c>
      <c r="H375" s="79">
        <f>SUM(H377:H396)</f>
        <v>0</v>
      </c>
      <c r="J375" s="162"/>
      <c r="N375" s="81" t="str">
        <f>IF(SUM(N377:P396)=0,"",ROUND(SUM(N377:N396),0)&amp;"g "&amp;"("&amp;ROUND(SUM(N377:N396)*100/(SUM(N377:N396)+SUM(O377:O396)+SUM(P377:P396)),0)&amp;"%)")</f>
        <v/>
      </c>
      <c r="O375" s="80" t="str">
        <f>IF(SUM(N377:P396)=0,"",ROUND(SUM(O377:O396),0)&amp;"g "&amp;"("&amp;ROUND(SUM(O377:O396)*100/(SUM(N377:N396)+SUM(O377:O396)+SUM(P377:P396)),0)&amp;"%)")</f>
        <v/>
      </c>
      <c r="P375" s="78" t="str">
        <f>IF(SUM(N377:P396)=0,"",ROUND(SUM(P377:P396),0)&amp;"g "&amp;"("&amp;ROUND(SUM(P377:P396)*100/(SUM(N377:N396)+SUM(O377:O396)+SUM(P377:P396)),0)&amp;"%)")</f>
        <v/>
      </c>
      <c r="Q375" s="79">
        <f>SUM(Q377:Q396)</f>
        <v>0</v>
      </c>
      <c r="S375" s="162"/>
      <c r="W375" s="81" t="str">
        <f>IF(SUM(W377:Y396)=0,"",ROUND(SUM(W377:W396),0)&amp;"g "&amp;"("&amp;ROUND(SUM(W377:W396)*100/(SUM(W377:W396)+SUM(X377:X396)+SUM(Y377:Y396)),0)&amp;"%)")</f>
        <v/>
      </c>
      <c r="X375" s="80" t="str">
        <f>IF(SUM(W377:Y396)=0,"",ROUND(SUM(X377:X396),0)&amp;"g "&amp;"("&amp;ROUND(SUM(X377:X396)*100/(SUM(W377:W396)+SUM(X377:X396)+SUM(Y377:Y396)),0)&amp;"%)")</f>
        <v/>
      </c>
      <c r="Y375" s="78" t="str">
        <f>IF(SUM(W377:Y396)=0,"",ROUND(SUM(Y377:Y396),0)&amp;"g "&amp;"("&amp;ROUND(SUM(Y377:Y396)*100/(SUM(W377:W396)+SUM(X377:X396)+SUM(Y377:Y396)),0)&amp;"%)")</f>
        <v/>
      </c>
      <c r="Z375" s="79">
        <f>SUM(Z377:Z396)</f>
        <v>0</v>
      </c>
    </row>
    <row r="376" spans="1:26" ht="13.5" customHeight="1">
      <c r="A376" s="156" t="s">
        <v>30</v>
      </c>
      <c r="B376" s="157"/>
      <c r="C376" s="2" t="s">
        <v>35</v>
      </c>
      <c r="D376" s="6" t="s">
        <v>24</v>
      </c>
      <c r="E376" s="107" t="s">
        <v>23</v>
      </c>
      <c r="F376" s="28" t="s">
        <v>21</v>
      </c>
      <c r="G376" s="103" t="s">
        <v>22</v>
      </c>
      <c r="H376" s="6" t="s">
        <v>25</v>
      </c>
      <c r="J376" s="156" t="s">
        <v>30</v>
      </c>
      <c r="K376" s="157"/>
      <c r="L376" s="2" t="s">
        <v>35</v>
      </c>
      <c r="M376" s="6" t="s">
        <v>24</v>
      </c>
      <c r="N376" s="107" t="s">
        <v>23</v>
      </c>
      <c r="O376" s="28" t="s">
        <v>21</v>
      </c>
      <c r="P376" s="103" t="s">
        <v>22</v>
      </c>
      <c r="Q376" s="6" t="s">
        <v>44</v>
      </c>
      <c r="S376" s="156" t="s">
        <v>30</v>
      </c>
      <c r="T376" s="157"/>
      <c r="U376" s="2" t="s">
        <v>35</v>
      </c>
      <c r="V376" s="6" t="s">
        <v>24</v>
      </c>
      <c r="W376" s="107" t="s">
        <v>23</v>
      </c>
      <c r="X376" s="28" t="s">
        <v>21</v>
      </c>
      <c r="Y376" s="103" t="s">
        <v>22</v>
      </c>
      <c r="Z376" s="6" t="s">
        <v>44</v>
      </c>
    </row>
    <row r="377" spans="1:26" ht="13.5" customHeight="1">
      <c r="A377" s="154"/>
      <c r="B377" s="155"/>
      <c r="C377" s="49"/>
      <c r="D377" s="23" t="str">
        <f>IF(A377="","",VLOOKUP(A377,食材リスト!$A$6:$H$505,3,FALSE))</f>
        <v/>
      </c>
      <c r="E377" s="17" t="str">
        <f>IF(COUNTA(A377:C377)&lt;&gt;2,"",ROUND(VLOOKUP(A377,食材リスト!$A$6:$H$505,4,FALSE)*C377/VLOOKUP(A377,食材リスト!$A$6:$H$505,2,FALSE),1))</f>
        <v/>
      </c>
      <c r="F377" s="29" t="str">
        <f>IF(COUNTA(A377:C377)&lt;&gt;2,"",ROUND(VLOOKUP(A377,食材リスト!$A$6:$H$505,5,FALSE)*C377/VLOOKUP(A377,食材リスト!$A$6:$H$505,2,FALSE),1))</f>
        <v/>
      </c>
      <c r="G377" s="18" t="str">
        <f>IF(COUNTA(A377:C377)&lt;&gt;2,"",ROUND(VLOOKUP(A377,食材リスト!$A$6:$H$505,6,FALSE)*C377/VLOOKUP(A377,食材リスト!$A$6:$H$505,2,FALSE),1))</f>
        <v/>
      </c>
      <c r="H377" s="24" t="str">
        <f>IF(COUNTA(A377:C377)&lt;&gt;2,"",ROUND(VLOOKUP(A377,食材リスト!$A$6:$H$505,7,FALSE)*C377/VLOOKUP(A377,食材リスト!$A$6:$H$505,2,FALSE),0))</f>
        <v/>
      </c>
      <c r="J377" s="154"/>
      <c r="K377" s="155"/>
      <c r="L377" s="49"/>
      <c r="M377" s="23" t="str">
        <f>IF(J377="","",VLOOKUP(J377,食材リスト!$A$6:$H$505,3,FALSE))</f>
        <v/>
      </c>
      <c r="N377" s="17" t="str">
        <f>IF(COUNTA(J377:L377)&lt;&gt;2,"",ROUND(VLOOKUP(J377,食材リスト!$A$6:$H$505,4,FALSE)*L377/VLOOKUP(J377,食材リスト!$A$6:$H$505,2,FALSE),1))</f>
        <v/>
      </c>
      <c r="O377" s="29" t="str">
        <f>IF(COUNTA(J377:L377)&lt;&gt;2,"",ROUND(VLOOKUP(J377,食材リスト!$A$6:$H$505,5,FALSE)*L377/VLOOKUP(J377,食材リスト!$A$6:$H$505,2,FALSE),1))</f>
        <v/>
      </c>
      <c r="P377" s="18" t="str">
        <f>IF(COUNTA(J377:L377)&lt;&gt;2,"",ROUND(VLOOKUP(J377,食材リスト!$A$6:$H$505,6,FALSE)*L377/VLOOKUP(J377,食材リスト!$A$6:$H$505,2,FALSE),1))</f>
        <v/>
      </c>
      <c r="Q377" s="24" t="str">
        <f>IF(COUNTA(J377:L377)&lt;&gt;2,"",ROUND(VLOOKUP(J377,食材リスト!$A$6:$H$505,7,FALSE)*L377/VLOOKUP(J377,食材リスト!$A$6:$H$505,2,FALSE),0))</f>
        <v/>
      </c>
      <c r="S377" s="160"/>
      <c r="T377" s="161"/>
      <c r="U377" s="49"/>
      <c r="V377" s="23" t="str">
        <f>IF(S377="","",VLOOKUP(S377,食材リスト!$A$6:$H$505,3,FALSE))</f>
        <v/>
      </c>
      <c r="W377" s="17" t="str">
        <f>IF(COUNTA(S377:U377)&lt;&gt;2,"",ROUND(VLOOKUP(S377,食材リスト!$A$6:$H$505,4,FALSE)*U377/VLOOKUP(S377,食材リスト!$A$6:$H$505,2,FALSE),1))</f>
        <v/>
      </c>
      <c r="X377" s="29" t="str">
        <f>IF(COUNTA(S377:U377)&lt;&gt;2,"",ROUND(VLOOKUP(S377,食材リスト!$A$6:$H$505,5,FALSE)*U377/VLOOKUP(S377,食材リスト!$A$6:$H$505,2,FALSE),1))</f>
        <v/>
      </c>
      <c r="Y377" s="18" t="str">
        <f>IF(COUNTA(S377:U377)&lt;&gt;2,"",ROUND(VLOOKUP(S377,食材リスト!$A$6:$H$505,6,FALSE)*U377/VLOOKUP(S377,食材リスト!$A$6:$H$505,2,FALSE),1))</f>
        <v/>
      </c>
      <c r="Z377" s="24" t="str">
        <f>IF(COUNTA(S377:U377)&lt;&gt;2,"",ROUND(VLOOKUP(S377,食材リスト!$A$6:$H$505,7,FALSE)*U377/VLOOKUP(S377,食材リスト!$A$6:$H$505,2,FALSE),0))</f>
        <v/>
      </c>
    </row>
    <row r="378" spans="1:26" ht="13.5" customHeight="1">
      <c r="A378" s="154"/>
      <c r="B378" s="155"/>
      <c r="C378" s="34"/>
      <c r="D378" s="12" t="str">
        <f>IF(A378="","",VLOOKUP(A378,食材リスト!$A$6:$H$505,3,FALSE))</f>
        <v/>
      </c>
      <c r="E378" s="19" t="str">
        <f>IF(COUNTA(A378:C378)&lt;&gt;2,"",ROUND(VLOOKUP(A378,食材リスト!$A$6:$H$505,4,FALSE)*C378/VLOOKUP(A378,食材リスト!$A$6:$H$505,2,FALSE),1))</f>
        <v/>
      </c>
      <c r="F378" s="30" t="str">
        <f>IF(COUNTA(A378:C378)&lt;&gt;2,"",ROUND(VLOOKUP(A378,食材リスト!$A$6:$H$505,5,FALSE)*C378/VLOOKUP(A378,食材リスト!$A$6:$H$505,2,FALSE),1))</f>
        <v/>
      </c>
      <c r="G378" s="20" t="str">
        <f>IF(COUNTA(A378:C378)&lt;&gt;2,"",ROUND(VLOOKUP(A378,食材リスト!$A$6:$H$505,6,FALSE)*C378/VLOOKUP(A378,食材リスト!$A$6:$H$505,2,FALSE),1))</f>
        <v/>
      </c>
      <c r="H378" s="25" t="str">
        <f>IF(COUNTA(A378:C378)&lt;&gt;2,"",ROUND(VLOOKUP(A378,食材リスト!$A$6:$H$505,7,FALSE)*C378/VLOOKUP(A378,食材リスト!$A$6:$H$505,2,FALSE),0))</f>
        <v/>
      </c>
      <c r="J378" s="154"/>
      <c r="K378" s="155"/>
      <c r="L378" s="34"/>
      <c r="M378" s="12" t="str">
        <f>IF(J378="","",VLOOKUP(J378,食材リスト!$A$6:$H$505,3,FALSE))</f>
        <v/>
      </c>
      <c r="N378" s="19" t="str">
        <f>IF(COUNTA(J378:L378)&lt;&gt;2,"",ROUND(VLOOKUP(J378,食材リスト!$A$6:$H$505,4,FALSE)*L378/VLOOKUP(J378,食材リスト!$A$6:$H$505,2,FALSE),1))</f>
        <v/>
      </c>
      <c r="O378" s="30" t="str">
        <f>IF(COUNTA(J378:L378)&lt;&gt;2,"",ROUND(VLOOKUP(J378,食材リスト!$A$6:$H$505,5,FALSE)*L378/VLOOKUP(J378,食材リスト!$A$6:$H$505,2,FALSE),1))</f>
        <v/>
      </c>
      <c r="P378" s="20" t="str">
        <f>IF(COUNTA(J378:L378)&lt;&gt;2,"",ROUND(VLOOKUP(J378,食材リスト!$A$6:$H$505,6,FALSE)*L378/VLOOKUP(J378,食材リスト!$A$6:$H$505,2,FALSE),1))</f>
        <v/>
      </c>
      <c r="Q378" s="25" t="str">
        <f>IF(COUNTA(J378:L378)&lt;&gt;2,"",ROUND(VLOOKUP(J378,食材リスト!$A$6:$H$505,7,FALSE)*L378/VLOOKUP(J378,食材リスト!$A$6:$H$505,2,FALSE),0))</f>
        <v/>
      </c>
      <c r="S378" s="154"/>
      <c r="T378" s="155"/>
      <c r="U378" s="34"/>
      <c r="V378" s="12" t="str">
        <f>IF(S378="","",VLOOKUP(S378,食材リスト!$A$6:$H$505,3,FALSE))</f>
        <v/>
      </c>
      <c r="W378" s="19" t="str">
        <f>IF(COUNTA(S378:U378)&lt;&gt;2,"",ROUND(VLOOKUP(S378,食材リスト!$A$6:$H$505,4,FALSE)*U378/VLOOKUP(S378,食材リスト!$A$6:$H$505,2,FALSE),1))</f>
        <v/>
      </c>
      <c r="X378" s="30" t="str">
        <f>IF(COUNTA(S378:U378)&lt;&gt;2,"",ROUND(VLOOKUP(S378,食材リスト!$A$6:$H$505,5,FALSE)*U378/VLOOKUP(S378,食材リスト!$A$6:$H$505,2,FALSE),1))</f>
        <v/>
      </c>
      <c r="Y378" s="20" t="str">
        <f>IF(COUNTA(S378:U378)&lt;&gt;2,"",ROUND(VLOOKUP(S378,食材リスト!$A$6:$H$505,6,FALSE)*U378/VLOOKUP(S378,食材リスト!$A$6:$H$505,2,FALSE),1))</f>
        <v/>
      </c>
      <c r="Z378" s="25" t="str">
        <f>IF(COUNTA(S378:U378)&lt;&gt;2,"",ROUND(VLOOKUP(S378,食材リスト!$A$6:$H$505,7,FALSE)*U378/VLOOKUP(S378,食材リスト!$A$6:$H$505,2,FALSE),0))</f>
        <v/>
      </c>
    </row>
    <row r="379" spans="1:26" ht="13.5" customHeight="1">
      <c r="A379" s="154"/>
      <c r="B379" s="155"/>
      <c r="C379" s="34"/>
      <c r="D379" s="12" t="str">
        <f>IF(A379="","",VLOOKUP(A379,食材リスト!$A$6:$H$505,3,FALSE))</f>
        <v/>
      </c>
      <c r="E379" s="19" t="str">
        <f>IF(COUNTA(A379:C379)&lt;&gt;2,"",ROUND(VLOOKUP(A379,食材リスト!$A$6:$H$505,4,FALSE)*C379/VLOOKUP(A379,食材リスト!$A$6:$H$505,2,FALSE),1))</f>
        <v/>
      </c>
      <c r="F379" s="30" t="str">
        <f>IF(COUNTA(A379:C379)&lt;&gt;2,"",ROUND(VLOOKUP(A379,食材リスト!$A$6:$H$505,5,FALSE)*C379/VLOOKUP(A379,食材リスト!$A$6:$H$505,2,FALSE),1))</f>
        <v/>
      </c>
      <c r="G379" s="20" t="str">
        <f>IF(COUNTA(A379:C379)&lt;&gt;2,"",ROUND(VLOOKUP(A379,食材リスト!$A$6:$H$505,6,FALSE)*C379/VLOOKUP(A379,食材リスト!$A$6:$H$505,2,FALSE),1))</f>
        <v/>
      </c>
      <c r="H379" s="25" t="str">
        <f>IF(COUNTA(A379:C379)&lt;&gt;2,"",ROUND(VLOOKUP(A379,食材リスト!$A$6:$H$505,7,FALSE)*C379/VLOOKUP(A379,食材リスト!$A$6:$H$505,2,FALSE),0))</f>
        <v/>
      </c>
      <c r="J379" s="154"/>
      <c r="K379" s="155"/>
      <c r="L379" s="34"/>
      <c r="M379" s="12" t="str">
        <f>IF(J379="","",VLOOKUP(J379,食材リスト!$A$6:$H$505,3,FALSE))</f>
        <v/>
      </c>
      <c r="N379" s="19" t="str">
        <f>IF(COUNTA(J379:L379)&lt;&gt;2,"",ROUND(VLOOKUP(J379,食材リスト!$A$6:$H$505,4,FALSE)*L379/VLOOKUP(J379,食材リスト!$A$6:$H$505,2,FALSE),1))</f>
        <v/>
      </c>
      <c r="O379" s="30" t="str">
        <f>IF(COUNTA(J379:L379)&lt;&gt;2,"",ROUND(VLOOKUP(J379,食材リスト!$A$6:$H$505,5,FALSE)*L379/VLOOKUP(J379,食材リスト!$A$6:$H$505,2,FALSE),1))</f>
        <v/>
      </c>
      <c r="P379" s="20" t="str">
        <f>IF(COUNTA(J379:L379)&lt;&gt;2,"",ROUND(VLOOKUP(J379,食材リスト!$A$6:$H$505,6,FALSE)*L379/VLOOKUP(J379,食材リスト!$A$6:$H$505,2,FALSE),1))</f>
        <v/>
      </c>
      <c r="Q379" s="25" t="str">
        <f>IF(COUNTA(J379:L379)&lt;&gt;2,"",ROUND(VLOOKUP(J379,食材リスト!$A$6:$H$505,7,FALSE)*L379/VLOOKUP(J379,食材リスト!$A$6:$H$505,2,FALSE),0))</f>
        <v/>
      </c>
      <c r="S379" s="154"/>
      <c r="T379" s="155"/>
      <c r="U379" s="34"/>
      <c r="V379" s="12" t="str">
        <f>IF(S379="","",VLOOKUP(S379,食材リスト!$A$6:$H$505,3,FALSE))</f>
        <v/>
      </c>
      <c r="W379" s="19" t="str">
        <f>IF(COUNTA(S379:U379)&lt;&gt;2,"",ROUND(VLOOKUP(S379,食材リスト!$A$6:$H$505,4,FALSE)*U379/VLOOKUP(S379,食材リスト!$A$6:$H$505,2,FALSE),1))</f>
        <v/>
      </c>
      <c r="X379" s="30" t="str">
        <f>IF(COUNTA(S379:U379)&lt;&gt;2,"",ROUND(VLOOKUP(S379,食材リスト!$A$6:$H$505,5,FALSE)*U379/VLOOKUP(S379,食材リスト!$A$6:$H$505,2,FALSE),1))</f>
        <v/>
      </c>
      <c r="Y379" s="20" t="str">
        <f>IF(COUNTA(S379:U379)&lt;&gt;2,"",ROUND(VLOOKUP(S379,食材リスト!$A$6:$H$505,6,FALSE)*U379/VLOOKUP(S379,食材リスト!$A$6:$H$505,2,FALSE),1))</f>
        <v/>
      </c>
      <c r="Z379" s="25" t="str">
        <f>IF(COUNTA(S379:U379)&lt;&gt;2,"",ROUND(VLOOKUP(S379,食材リスト!$A$6:$H$505,7,FALSE)*U379/VLOOKUP(S379,食材リスト!$A$6:$H$505,2,FALSE),0))</f>
        <v/>
      </c>
    </row>
    <row r="380" spans="1:26" ht="13.5" customHeight="1">
      <c r="A380" s="154"/>
      <c r="B380" s="155"/>
      <c r="C380" s="34"/>
      <c r="D380" s="12" t="str">
        <f>IF(A380="","",VLOOKUP(A380,食材リスト!$A$6:$H$505,3,FALSE))</f>
        <v/>
      </c>
      <c r="E380" s="19" t="str">
        <f>IF(COUNTA(A380:C380)&lt;&gt;2,"",ROUND(VLOOKUP(A380,食材リスト!$A$6:$H$505,4,FALSE)*C380/VLOOKUP(A380,食材リスト!$A$6:$H$505,2,FALSE),1))</f>
        <v/>
      </c>
      <c r="F380" s="30" t="str">
        <f>IF(COUNTA(A380:C380)&lt;&gt;2,"",ROUND(VLOOKUP(A380,食材リスト!$A$6:$H$505,5,FALSE)*C380/VLOOKUP(A380,食材リスト!$A$6:$H$505,2,FALSE),1))</f>
        <v/>
      </c>
      <c r="G380" s="20" t="str">
        <f>IF(COUNTA(A380:C380)&lt;&gt;2,"",ROUND(VLOOKUP(A380,食材リスト!$A$6:$H$505,6,FALSE)*C380/VLOOKUP(A380,食材リスト!$A$6:$H$505,2,FALSE),1))</f>
        <v/>
      </c>
      <c r="H380" s="25" t="str">
        <f>IF(COUNTA(A380:C380)&lt;&gt;2,"",ROUND(VLOOKUP(A380,食材リスト!$A$6:$H$505,7,FALSE)*C380/VLOOKUP(A380,食材リスト!$A$6:$H$505,2,FALSE),0))</f>
        <v/>
      </c>
      <c r="J380" s="154"/>
      <c r="K380" s="155"/>
      <c r="L380" s="34"/>
      <c r="M380" s="12" t="str">
        <f>IF(J380="","",VLOOKUP(J380,食材リスト!$A$6:$H$505,3,FALSE))</f>
        <v/>
      </c>
      <c r="N380" s="19" t="str">
        <f>IF(COUNTA(J380:L380)&lt;&gt;2,"",ROUND(VLOOKUP(J380,食材リスト!$A$6:$H$505,4,FALSE)*L380/VLOOKUP(J380,食材リスト!$A$6:$H$505,2,FALSE),1))</f>
        <v/>
      </c>
      <c r="O380" s="30" t="str">
        <f>IF(COUNTA(J380:L380)&lt;&gt;2,"",ROUND(VLOOKUP(J380,食材リスト!$A$6:$H$505,5,FALSE)*L380/VLOOKUP(J380,食材リスト!$A$6:$H$505,2,FALSE),1))</f>
        <v/>
      </c>
      <c r="P380" s="20" t="str">
        <f>IF(COUNTA(J380:L380)&lt;&gt;2,"",ROUND(VLOOKUP(J380,食材リスト!$A$6:$H$505,6,FALSE)*L380/VLOOKUP(J380,食材リスト!$A$6:$H$505,2,FALSE),1))</f>
        <v/>
      </c>
      <c r="Q380" s="25" t="str">
        <f>IF(COUNTA(J380:L380)&lt;&gt;2,"",ROUND(VLOOKUP(J380,食材リスト!$A$6:$H$505,7,FALSE)*L380/VLOOKUP(J380,食材リスト!$A$6:$H$505,2,FALSE),0))</f>
        <v/>
      </c>
      <c r="S380" s="154"/>
      <c r="T380" s="155"/>
      <c r="U380" s="34"/>
      <c r="V380" s="12" t="str">
        <f>IF(S380="","",VLOOKUP(S380,食材リスト!$A$6:$H$505,3,FALSE))</f>
        <v/>
      </c>
      <c r="W380" s="19" t="str">
        <f>IF(COUNTA(S380:U380)&lt;&gt;2,"",ROUND(VLOOKUP(S380,食材リスト!$A$6:$H$505,4,FALSE)*U380/VLOOKUP(S380,食材リスト!$A$6:$H$505,2,FALSE),1))</f>
        <v/>
      </c>
      <c r="X380" s="30" t="str">
        <f>IF(COUNTA(S380:U380)&lt;&gt;2,"",ROUND(VLOOKUP(S380,食材リスト!$A$6:$H$505,5,FALSE)*U380/VLOOKUP(S380,食材リスト!$A$6:$H$505,2,FALSE),1))</f>
        <v/>
      </c>
      <c r="Y380" s="20" t="str">
        <f>IF(COUNTA(S380:U380)&lt;&gt;2,"",ROUND(VLOOKUP(S380,食材リスト!$A$6:$H$505,6,FALSE)*U380/VLOOKUP(S380,食材リスト!$A$6:$H$505,2,FALSE),1))</f>
        <v/>
      </c>
      <c r="Z380" s="25" t="str">
        <f>IF(COUNTA(S380:U380)&lt;&gt;2,"",ROUND(VLOOKUP(S380,食材リスト!$A$6:$H$505,7,FALSE)*U380/VLOOKUP(S380,食材リスト!$A$6:$H$505,2,FALSE),0))</f>
        <v/>
      </c>
    </row>
    <row r="381" spans="1:26" ht="13.5" customHeight="1">
      <c r="A381" s="154"/>
      <c r="B381" s="155"/>
      <c r="C381" s="34"/>
      <c r="D381" s="12" t="str">
        <f>IF(A381="","",VLOOKUP(A381,食材リスト!$A$6:$H$505,3,FALSE))</f>
        <v/>
      </c>
      <c r="E381" s="19" t="str">
        <f>IF(COUNTA(A381:C381)&lt;&gt;2,"",ROUND(VLOOKUP(A381,食材リスト!$A$6:$H$505,4,FALSE)*C381/VLOOKUP(A381,食材リスト!$A$6:$H$505,2,FALSE),1))</f>
        <v/>
      </c>
      <c r="F381" s="30" t="str">
        <f>IF(COUNTA(A381:C381)&lt;&gt;2,"",ROUND(VLOOKUP(A381,食材リスト!$A$6:$H$505,5,FALSE)*C381/VLOOKUP(A381,食材リスト!$A$6:$H$505,2,FALSE),1))</f>
        <v/>
      </c>
      <c r="G381" s="20" t="str">
        <f>IF(COUNTA(A381:C381)&lt;&gt;2,"",ROUND(VLOOKUP(A381,食材リスト!$A$6:$H$505,6,FALSE)*C381/VLOOKUP(A381,食材リスト!$A$6:$H$505,2,FALSE),1))</f>
        <v/>
      </c>
      <c r="H381" s="25" t="str">
        <f>IF(COUNTA(A381:C381)&lt;&gt;2,"",ROUND(VLOOKUP(A381,食材リスト!$A$6:$H$505,7,FALSE)*C381/VLOOKUP(A381,食材リスト!$A$6:$H$505,2,FALSE),0))</f>
        <v/>
      </c>
      <c r="J381" s="154"/>
      <c r="K381" s="155"/>
      <c r="L381" s="34"/>
      <c r="M381" s="12" t="str">
        <f>IF(J381="","",VLOOKUP(J381,食材リスト!$A$6:$H$505,3,FALSE))</f>
        <v/>
      </c>
      <c r="N381" s="19" t="str">
        <f>IF(COUNTA(J381:L381)&lt;&gt;2,"",ROUND(VLOOKUP(J381,食材リスト!$A$6:$H$505,4,FALSE)*L381/VLOOKUP(J381,食材リスト!$A$6:$H$505,2,FALSE),1))</f>
        <v/>
      </c>
      <c r="O381" s="30" t="str">
        <f>IF(COUNTA(J381:L381)&lt;&gt;2,"",ROUND(VLOOKUP(J381,食材リスト!$A$6:$H$505,5,FALSE)*L381/VLOOKUP(J381,食材リスト!$A$6:$H$505,2,FALSE),1))</f>
        <v/>
      </c>
      <c r="P381" s="20" t="str">
        <f>IF(COUNTA(J381:L381)&lt;&gt;2,"",ROUND(VLOOKUP(J381,食材リスト!$A$6:$H$505,6,FALSE)*L381/VLOOKUP(J381,食材リスト!$A$6:$H$505,2,FALSE),1))</f>
        <v/>
      </c>
      <c r="Q381" s="25" t="str">
        <f>IF(COUNTA(J381:L381)&lt;&gt;2,"",ROUND(VLOOKUP(J381,食材リスト!$A$6:$H$505,7,FALSE)*L381/VLOOKUP(J381,食材リスト!$A$6:$H$505,2,FALSE),0))</f>
        <v/>
      </c>
      <c r="S381" s="154"/>
      <c r="T381" s="155"/>
      <c r="U381" s="34"/>
      <c r="V381" s="12" t="str">
        <f>IF(S381="","",VLOOKUP(S381,食材リスト!$A$6:$H$505,3,FALSE))</f>
        <v/>
      </c>
      <c r="W381" s="19" t="str">
        <f>IF(COUNTA(S381:U381)&lt;&gt;2,"",ROUND(VLOOKUP(S381,食材リスト!$A$6:$H$505,4,FALSE)*U381/VLOOKUP(S381,食材リスト!$A$6:$H$505,2,FALSE),1))</f>
        <v/>
      </c>
      <c r="X381" s="30" t="str">
        <f>IF(COUNTA(S381:U381)&lt;&gt;2,"",ROUND(VLOOKUP(S381,食材リスト!$A$6:$H$505,5,FALSE)*U381/VLOOKUP(S381,食材リスト!$A$6:$H$505,2,FALSE),1))</f>
        <v/>
      </c>
      <c r="Y381" s="20" t="str">
        <f>IF(COUNTA(S381:U381)&lt;&gt;2,"",ROUND(VLOOKUP(S381,食材リスト!$A$6:$H$505,6,FALSE)*U381/VLOOKUP(S381,食材リスト!$A$6:$H$505,2,FALSE),1))</f>
        <v/>
      </c>
      <c r="Z381" s="25" t="str">
        <f>IF(COUNTA(S381:U381)&lt;&gt;2,"",ROUND(VLOOKUP(S381,食材リスト!$A$6:$H$505,7,FALSE)*U381/VLOOKUP(S381,食材リスト!$A$6:$H$505,2,FALSE),0))</f>
        <v/>
      </c>
    </row>
    <row r="382" spans="1:26" ht="13.5" customHeight="1">
      <c r="A382" s="154"/>
      <c r="B382" s="155"/>
      <c r="C382" s="34"/>
      <c r="D382" s="12" t="str">
        <f>IF(A382="","",VLOOKUP(A382,食材リスト!$A$6:$H$505,3,FALSE))</f>
        <v/>
      </c>
      <c r="E382" s="19" t="str">
        <f>IF(COUNTA(A382:C382)&lt;&gt;2,"",ROUND(VLOOKUP(A382,食材リスト!$A$6:$H$505,4,FALSE)*C382/VLOOKUP(A382,食材リスト!$A$6:$H$505,2,FALSE),1))</f>
        <v/>
      </c>
      <c r="F382" s="30" t="str">
        <f>IF(COUNTA(A382:C382)&lt;&gt;2,"",ROUND(VLOOKUP(A382,食材リスト!$A$6:$H$505,5,FALSE)*C382/VLOOKUP(A382,食材リスト!$A$6:$H$505,2,FALSE),1))</f>
        <v/>
      </c>
      <c r="G382" s="20" t="str">
        <f>IF(COUNTA(A382:C382)&lt;&gt;2,"",ROUND(VLOOKUP(A382,食材リスト!$A$6:$H$505,6,FALSE)*C382/VLOOKUP(A382,食材リスト!$A$6:$H$505,2,FALSE),1))</f>
        <v/>
      </c>
      <c r="H382" s="25" t="str">
        <f>IF(COUNTA(A382:C382)&lt;&gt;2,"",ROUND(VLOOKUP(A382,食材リスト!$A$6:$H$505,7,FALSE)*C382/VLOOKUP(A382,食材リスト!$A$6:$H$505,2,FALSE),0))</f>
        <v/>
      </c>
      <c r="J382" s="154"/>
      <c r="K382" s="155"/>
      <c r="L382" s="34"/>
      <c r="M382" s="12" t="str">
        <f>IF(J382="","",VLOOKUP(J382,食材リスト!$A$6:$H$505,3,FALSE))</f>
        <v/>
      </c>
      <c r="N382" s="19" t="str">
        <f>IF(COUNTA(J382:L382)&lt;&gt;2,"",ROUND(VLOOKUP(J382,食材リスト!$A$6:$H$505,4,FALSE)*L382/VLOOKUP(J382,食材リスト!$A$6:$H$505,2,FALSE),1))</f>
        <v/>
      </c>
      <c r="O382" s="30" t="str">
        <f>IF(COUNTA(J382:L382)&lt;&gt;2,"",ROUND(VLOOKUP(J382,食材リスト!$A$6:$H$505,5,FALSE)*L382/VLOOKUP(J382,食材リスト!$A$6:$H$505,2,FALSE),1))</f>
        <v/>
      </c>
      <c r="P382" s="20" t="str">
        <f>IF(COUNTA(J382:L382)&lt;&gt;2,"",ROUND(VLOOKUP(J382,食材リスト!$A$6:$H$505,6,FALSE)*L382/VLOOKUP(J382,食材リスト!$A$6:$H$505,2,FALSE),1))</f>
        <v/>
      </c>
      <c r="Q382" s="25" t="str">
        <f>IF(COUNTA(J382:L382)&lt;&gt;2,"",ROUND(VLOOKUP(J382,食材リスト!$A$6:$H$505,7,FALSE)*L382/VLOOKUP(J382,食材リスト!$A$6:$H$505,2,FALSE),0))</f>
        <v/>
      </c>
      <c r="S382" s="154"/>
      <c r="T382" s="155"/>
      <c r="U382" s="34"/>
      <c r="V382" s="12" t="str">
        <f>IF(S382="","",VLOOKUP(S382,食材リスト!$A$6:$H$505,3,FALSE))</f>
        <v/>
      </c>
      <c r="W382" s="19" t="str">
        <f>IF(COUNTA(S382:U382)&lt;&gt;2,"",ROUND(VLOOKUP(S382,食材リスト!$A$6:$H$505,4,FALSE)*U382/VLOOKUP(S382,食材リスト!$A$6:$H$505,2,FALSE),1))</f>
        <v/>
      </c>
      <c r="X382" s="30" t="str">
        <f>IF(COUNTA(S382:U382)&lt;&gt;2,"",ROUND(VLOOKUP(S382,食材リスト!$A$6:$H$505,5,FALSE)*U382/VLOOKUP(S382,食材リスト!$A$6:$H$505,2,FALSE),1))</f>
        <v/>
      </c>
      <c r="Y382" s="20" t="str">
        <f>IF(COUNTA(S382:U382)&lt;&gt;2,"",ROUND(VLOOKUP(S382,食材リスト!$A$6:$H$505,6,FALSE)*U382/VLOOKUP(S382,食材リスト!$A$6:$H$505,2,FALSE),1))</f>
        <v/>
      </c>
      <c r="Z382" s="25" t="str">
        <f>IF(COUNTA(S382:U382)&lt;&gt;2,"",ROUND(VLOOKUP(S382,食材リスト!$A$6:$H$505,7,FALSE)*U382/VLOOKUP(S382,食材リスト!$A$6:$H$505,2,FALSE),0))</f>
        <v/>
      </c>
    </row>
    <row r="383" spans="1:26" ht="13.5" customHeight="1">
      <c r="A383" s="154"/>
      <c r="B383" s="155"/>
      <c r="C383" s="34"/>
      <c r="D383" s="12" t="str">
        <f>IF(A383="","",VLOOKUP(A383,食材リスト!$A$6:$H$505,3,FALSE))</f>
        <v/>
      </c>
      <c r="E383" s="19" t="str">
        <f>IF(COUNTA(A383:C383)&lt;&gt;2,"",ROUND(VLOOKUP(A383,食材リスト!$A$6:$H$505,4,FALSE)*C383/VLOOKUP(A383,食材リスト!$A$6:$H$505,2,FALSE),1))</f>
        <v/>
      </c>
      <c r="F383" s="30" t="str">
        <f>IF(COUNTA(A383:C383)&lt;&gt;2,"",ROUND(VLOOKUP(A383,食材リスト!$A$6:$H$505,5,FALSE)*C383/VLOOKUP(A383,食材リスト!$A$6:$H$505,2,FALSE),1))</f>
        <v/>
      </c>
      <c r="G383" s="20" t="str">
        <f>IF(COUNTA(A383:C383)&lt;&gt;2,"",ROUND(VLOOKUP(A383,食材リスト!$A$6:$H$505,6,FALSE)*C383/VLOOKUP(A383,食材リスト!$A$6:$H$505,2,FALSE),1))</f>
        <v/>
      </c>
      <c r="H383" s="25" t="str">
        <f>IF(COUNTA(A383:C383)&lt;&gt;2,"",ROUND(VLOOKUP(A383,食材リスト!$A$6:$H$505,7,FALSE)*C383/VLOOKUP(A383,食材リスト!$A$6:$H$505,2,FALSE),0))</f>
        <v/>
      </c>
      <c r="J383" s="154"/>
      <c r="K383" s="155"/>
      <c r="L383" s="34"/>
      <c r="M383" s="12" t="str">
        <f>IF(J383="","",VLOOKUP(J383,食材リスト!$A$6:$H$505,3,FALSE))</f>
        <v/>
      </c>
      <c r="N383" s="19" t="str">
        <f>IF(COUNTA(J383:L383)&lt;&gt;2,"",ROUND(VLOOKUP(J383,食材リスト!$A$6:$H$505,4,FALSE)*L383/VLOOKUP(J383,食材リスト!$A$6:$H$505,2,FALSE),1))</f>
        <v/>
      </c>
      <c r="O383" s="30" t="str">
        <f>IF(COUNTA(J383:L383)&lt;&gt;2,"",ROUND(VLOOKUP(J383,食材リスト!$A$6:$H$505,5,FALSE)*L383/VLOOKUP(J383,食材リスト!$A$6:$H$505,2,FALSE),1))</f>
        <v/>
      </c>
      <c r="P383" s="20" t="str">
        <f>IF(COUNTA(J383:L383)&lt;&gt;2,"",ROUND(VLOOKUP(J383,食材リスト!$A$6:$H$505,6,FALSE)*L383/VLOOKUP(J383,食材リスト!$A$6:$H$505,2,FALSE),1))</f>
        <v/>
      </c>
      <c r="Q383" s="25" t="str">
        <f>IF(COUNTA(J383:L383)&lt;&gt;2,"",ROUND(VLOOKUP(J383,食材リスト!$A$6:$H$505,7,FALSE)*L383/VLOOKUP(J383,食材リスト!$A$6:$H$505,2,FALSE),0))</f>
        <v/>
      </c>
      <c r="S383" s="154"/>
      <c r="T383" s="155"/>
      <c r="U383" s="34"/>
      <c r="V383" s="12" t="str">
        <f>IF(S383="","",VLOOKUP(S383,食材リスト!$A$6:$H$505,3,FALSE))</f>
        <v/>
      </c>
      <c r="W383" s="19" t="str">
        <f>IF(COUNTA(S383:U383)&lt;&gt;2,"",ROUND(VLOOKUP(S383,食材リスト!$A$6:$H$505,4,FALSE)*U383/VLOOKUP(S383,食材リスト!$A$6:$H$505,2,FALSE),1))</f>
        <v/>
      </c>
      <c r="X383" s="30" t="str">
        <f>IF(COUNTA(S383:U383)&lt;&gt;2,"",ROUND(VLOOKUP(S383,食材リスト!$A$6:$H$505,5,FALSE)*U383/VLOOKUP(S383,食材リスト!$A$6:$H$505,2,FALSE),1))</f>
        <v/>
      </c>
      <c r="Y383" s="20" t="str">
        <f>IF(COUNTA(S383:U383)&lt;&gt;2,"",ROUND(VLOOKUP(S383,食材リスト!$A$6:$H$505,6,FALSE)*U383/VLOOKUP(S383,食材リスト!$A$6:$H$505,2,FALSE),1))</f>
        <v/>
      </c>
      <c r="Z383" s="25" t="str">
        <f>IF(COUNTA(S383:U383)&lt;&gt;2,"",ROUND(VLOOKUP(S383,食材リスト!$A$6:$H$505,7,FALSE)*U383/VLOOKUP(S383,食材リスト!$A$6:$H$505,2,FALSE),0))</f>
        <v/>
      </c>
    </row>
    <row r="384" spans="1:26" ht="13.5" customHeight="1">
      <c r="A384" s="154"/>
      <c r="B384" s="155"/>
      <c r="C384" s="34"/>
      <c r="D384" s="12" t="str">
        <f>IF(A384="","",VLOOKUP(A384,食材リスト!$A$6:$H$505,3,FALSE))</f>
        <v/>
      </c>
      <c r="E384" s="19" t="str">
        <f>IF(COUNTA(A384:C384)&lt;&gt;2,"",ROUND(VLOOKUP(A384,食材リスト!$A$6:$H$505,4,FALSE)*C384/VLOOKUP(A384,食材リスト!$A$6:$H$505,2,FALSE),1))</f>
        <v/>
      </c>
      <c r="F384" s="30" t="str">
        <f>IF(COUNTA(A384:C384)&lt;&gt;2,"",ROUND(VLOOKUP(A384,食材リスト!$A$6:$H$505,5,FALSE)*C384/VLOOKUP(A384,食材リスト!$A$6:$H$505,2,FALSE),1))</f>
        <v/>
      </c>
      <c r="G384" s="20" t="str">
        <f>IF(COUNTA(A384:C384)&lt;&gt;2,"",ROUND(VLOOKUP(A384,食材リスト!$A$6:$H$505,6,FALSE)*C384/VLOOKUP(A384,食材リスト!$A$6:$H$505,2,FALSE),1))</f>
        <v/>
      </c>
      <c r="H384" s="25" t="str">
        <f>IF(COUNTA(A384:C384)&lt;&gt;2,"",ROUND(VLOOKUP(A384,食材リスト!$A$6:$H$505,7,FALSE)*C384/VLOOKUP(A384,食材リスト!$A$6:$H$505,2,FALSE),0))</f>
        <v/>
      </c>
      <c r="J384" s="154"/>
      <c r="K384" s="155"/>
      <c r="L384" s="34"/>
      <c r="M384" s="12" t="str">
        <f>IF(J384="","",VLOOKUP(J384,食材リスト!$A$6:$H$505,3,FALSE))</f>
        <v/>
      </c>
      <c r="N384" s="19" t="str">
        <f>IF(COUNTA(J384:L384)&lt;&gt;2,"",ROUND(VLOOKUP(J384,食材リスト!$A$6:$H$505,4,FALSE)*L384/VLOOKUP(J384,食材リスト!$A$6:$H$505,2,FALSE),1))</f>
        <v/>
      </c>
      <c r="O384" s="30" t="str">
        <f>IF(COUNTA(J384:L384)&lt;&gt;2,"",ROUND(VLOOKUP(J384,食材リスト!$A$6:$H$505,5,FALSE)*L384/VLOOKUP(J384,食材リスト!$A$6:$H$505,2,FALSE),1))</f>
        <v/>
      </c>
      <c r="P384" s="20" t="str">
        <f>IF(COUNTA(J384:L384)&lt;&gt;2,"",ROUND(VLOOKUP(J384,食材リスト!$A$6:$H$505,6,FALSE)*L384/VLOOKUP(J384,食材リスト!$A$6:$H$505,2,FALSE),1))</f>
        <v/>
      </c>
      <c r="Q384" s="25" t="str">
        <f>IF(COUNTA(J384:L384)&lt;&gt;2,"",ROUND(VLOOKUP(J384,食材リスト!$A$6:$H$505,7,FALSE)*L384/VLOOKUP(J384,食材リスト!$A$6:$H$505,2,FALSE),0))</f>
        <v/>
      </c>
      <c r="S384" s="154"/>
      <c r="T384" s="155"/>
      <c r="U384" s="34"/>
      <c r="V384" s="12" t="str">
        <f>IF(S384="","",VLOOKUP(S384,食材リスト!$A$6:$H$505,3,FALSE))</f>
        <v/>
      </c>
      <c r="W384" s="19" t="str">
        <f>IF(COUNTA(S384:U384)&lt;&gt;2,"",ROUND(VLOOKUP(S384,食材リスト!$A$6:$H$505,4,FALSE)*U384/VLOOKUP(S384,食材リスト!$A$6:$H$505,2,FALSE),1))</f>
        <v/>
      </c>
      <c r="X384" s="30" t="str">
        <f>IF(COUNTA(S384:U384)&lt;&gt;2,"",ROUND(VLOOKUP(S384,食材リスト!$A$6:$H$505,5,FALSE)*U384/VLOOKUP(S384,食材リスト!$A$6:$H$505,2,FALSE),1))</f>
        <v/>
      </c>
      <c r="Y384" s="20" t="str">
        <f>IF(COUNTA(S384:U384)&lt;&gt;2,"",ROUND(VLOOKUP(S384,食材リスト!$A$6:$H$505,6,FALSE)*U384/VLOOKUP(S384,食材リスト!$A$6:$H$505,2,FALSE),1))</f>
        <v/>
      </c>
      <c r="Z384" s="25" t="str">
        <f>IF(COUNTA(S384:U384)&lt;&gt;2,"",ROUND(VLOOKUP(S384,食材リスト!$A$6:$H$505,7,FALSE)*U384/VLOOKUP(S384,食材リスト!$A$6:$H$505,2,FALSE),0))</f>
        <v/>
      </c>
    </row>
    <row r="385" spans="1:26" ht="13.5" customHeight="1">
      <c r="A385" s="154"/>
      <c r="B385" s="155"/>
      <c r="C385" s="34"/>
      <c r="D385" s="12" t="str">
        <f>IF(A385="","",VLOOKUP(A385,食材リスト!$A$6:$H$505,3,FALSE))</f>
        <v/>
      </c>
      <c r="E385" s="19" t="str">
        <f>IF(COUNTA(A385:C385)&lt;&gt;2,"",ROUND(VLOOKUP(A385,食材リスト!$A$6:$H$505,4,FALSE)*C385/VLOOKUP(A385,食材リスト!$A$6:$H$505,2,FALSE),1))</f>
        <v/>
      </c>
      <c r="F385" s="30" t="str">
        <f>IF(COUNTA(A385:C385)&lt;&gt;2,"",ROUND(VLOOKUP(A385,食材リスト!$A$6:$H$505,5,FALSE)*C385/VLOOKUP(A385,食材リスト!$A$6:$H$505,2,FALSE),1))</f>
        <v/>
      </c>
      <c r="G385" s="20" t="str">
        <f>IF(COUNTA(A385:C385)&lt;&gt;2,"",ROUND(VLOOKUP(A385,食材リスト!$A$6:$H$505,6,FALSE)*C385/VLOOKUP(A385,食材リスト!$A$6:$H$505,2,FALSE),1))</f>
        <v/>
      </c>
      <c r="H385" s="25" t="str">
        <f>IF(COUNTA(A385:C385)&lt;&gt;2,"",ROUND(VLOOKUP(A385,食材リスト!$A$6:$H$505,7,FALSE)*C385/VLOOKUP(A385,食材リスト!$A$6:$H$505,2,FALSE),0))</f>
        <v/>
      </c>
      <c r="J385" s="154"/>
      <c r="K385" s="155"/>
      <c r="L385" s="34"/>
      <c r="M385" s="12" t="str">
        <f>IF(J385="","",VLOOKUP(J385,食材リスト!$A$6:$H$505,3,FALSE))</f>
        <v/>
      </c>
      <c r="N385" s="19" t="str">
        <f>IF(COUNTA(J385:L385)&lt;&gt;2,"",ROUND(VLOOKUP(J385,食材リスト!$A$6:$H$505,4,FALSE)*L385/VLOOKUP(J385,食材リスト!$A$6:$H$505,2,FALSE),1))</f>
        <v/>
      </c>
      <c r="O385" s="30" t="str">
        <f>IF(COUNTA(J385:L385)&lt;&gt;2,"",ROUND(VLOOKUP(J385,食材リスト!$A$6:$H$505,5,FALSE)*L385/VLOOKUP(J385,食材リスト!$A$6:$H$505,2,FALSE),1))</f>
        <v/>
      </c>
      <c r="P385" s="20" t="str">
        <f>IF(COUNTA(J385:L385)&lt;&gt;2,"",ROUND(VLOOKUP(J385,食材リスト!$A$6:$H$505,6,FALSE)*L385/VLOOKUP(J385,食材リスト!$A$6:$H$505,2,FALSE),1))</f>
        <v/>
      </c>
      <c r="Q385" s="25" t="str">
        <f>IF(COUNTA(J385:L385)&lt;&gt;2,"",ROUND(VLOOKUP(J385,食材リスト!$A$6:$H$505,7,FALSE)*L385/VLOOKUP(J385,食材リスト!$A$6:$H$505,2,FALSE),0))</f>
        <v/>
      </c>
      <c r="S385" s="154"/>
      <c r="T385" s="155"/>
      <c r="U385" s="34"/>
      <c r="V385" s="12" t="str">
        <f>IF(S385="","",VLOOKUP(S385,食材リスト!$A$6:$H$505,3,FALSE))</f>
        <v/>
      </c>
      <c r="W385" s="19" t="str">
        <f>IF(COUNTA(S385:U385)&lt;&gt;2,"",ROUND(VLOOKUP(S385,食材リスト!$A$6:$H$505,4,FALSE)*U385/VLOOKUP(S385,食材リスト!$A$6:$H$505,2,FALSE),1))</f>
        <v/>
      </c>
      <c r="X385" s="30" t="str">
        <f>IF(COUNTA(S385:U385)&lt;&gt;2,"",ROUND(VLOOKUP(S385,食材リスト!$A$6:$H$505,5,FALSE)*U385/VLOOKUP(S385,食材リスト!$A$6:$H$505,2,FALSE),1))</f>
        <v/>
      </c>
      <c r="Y385" s="20" t="str">
        <f>IF(COUNTA(S385:U385)&lt;&gt;2,"",ROUND(VLOOKUP(S385,食材リスト!$A$6:$H$505,6,FALSE)*U385/VLOOKUP(S385,食材リスト!$A$6:$H$505,2,FALSE),1))</f>
        <v/>
      </c>
      <c r="Z385" s="25" t="str">
        <f>IF(COUNTA(S385:U385)&lt;&gt;2,"",ROUND(VLOOKUP(S385,食材リスト!$A$6:$H$505,7,FALSE)*U385/VLOOKUP(S385,食材リスト!$A$6:$H$505,2,FALSE),0))</f>
        <v/>
      </c>
    </row>
    <row r="386" spans="1:26" ht="13.5" customHeight="1">
      <c r="A386" s="154"/>
      <c r="B386" s="155"/>
      <c r="C386" s="34"/>
      <c r="D386" s="12" t="str">
        <f>IF(A386="","",VLOOKUP(A386,食材リスト!$A$6:$H$505,3,FALSE))</f>
        <v/>
      </c>
      <c r="E386" s="19" t="str">
        <f>IF(COUNTA(A386:C386)&lt;&gt;2,"",ROUND(VLOOKUP(A386,食材リスト!$A$6:$H$505,4,FALSE)*C386/VLOOKUP(A386,食材リスト!$A$6:$H$505,2,FALSE),1))</f>
        <v/>
      </c>
      <c r="F386" s="30" t="str">
        <f>IF(COUNTA(A386:C386)&lt;&gt;2,"",ROUND(VLOOKUP(A386,食材リスト!$A$6:$H$505,5,FALSE)*C386/VLOOKUP(A386,食材リスト!$A$6:$H$505,2,FALSE),1))</f>
        <v/>
      </c>
      <c r="G386" s="20" t="str">
        <f>IF(COUNTA(A386:C386)&lt;&gt;2,"",ROUND(VLOOKUP(A386,食材リスト!$A$6:$H$505,6,FALSE)*C386/VLOOKUP(A386,食材リスト!$A$6:$H$505,2,FALSE),1))</f>
        <v/>
      </c>
      <c r="H386" s="25" t="str">
        <f>IF(COUNTA(A386:C386)&lt;&gt;2,"",ROUND(VLOOKUP(A386,食材リスト!$A$6:$H$505,7,FALSE)*C386/VLOOKUP(A386,食材リスト!$A$6:$H$505,2,FALSE),0))</f>
        <v/>
      </c>
      <c r="J386" s="154"/>
      <c r="K386" s="155"/>
      <c r="L386" s="34"/>
      <c r="M386" s="12" t="str">
        <f>IF(J386="","",VLOOKUP(J386,食材リスト!$A$6:$H$505,3,FALSE))</f>
        <v/>
      </c>
      <c r="N386" s="19" t="str">
        <f>IF(COUNTA(J386:L386)&lt;&gt;2,"",ROUND(VLOOKUP(J386,食材リスト!$A$6:$H$505,4,FALSE)*L386/VLOOKUP(J386,食材リスト!$A$6:$H$505,2,FALSE),1))</f>
        <v/>
      </c>
      <c r="O386" s="30" t="str">
        <f>IF(COUNTA(J386:L386)&lt;&gt;2,"",ROUND(VLOOKUP(J386,食材リスト!$A$6:$H$505,5,FALSE)*L386/VLOOKUP(J386,食材リスト!$A$6:$H$505,2,FALSE),1))</f>
        <v/>
      </c>
      <c r="P386" s="20" t="str">
        <f>IF(COUNTA(J386:L386)&lt;&gt;2,"",ROUND(VLOOKUP(J386,食材リスト!$A$6:$H$505,6,FALSE)*L386/VLOOKUP(J386,食材リスト!$A$6:$H$505,2,FALSE),1))</f>
        <v/>
      </c>
      <c r="Q386" s="25" t="str">
        <f>IF(COUNTA(J386:L386)&lt;&gt;2,"",ROUND(VLOOKUP(J386,食材リスト!$A$6:$H$505,7,FALSE)*L386/VLOOKUP(J386,食材リスト!$A$6:$H$505,2,FALSE),0))</f>
        <v/>
      </c>
      <c r="S386" s="154"/>
      <c r="T386" s="155"/>
      <c r="U386" s="34"/>
      <c r="V386" s="12" t="str">
        <f>IF(S386="","",VLOOKUP(S386,食材リスト!$A$6:$H$505,3,FALSE))</f>
        <v/>
      </c>
      <c r="W386" s="19" t="str">
        <f>IF(COUNTA(S386:U386)&lt;&gt;2,"",ROUND(VLOOKUP(S386,食材リスト!$A$6:$H$505,4,FALSE)*U386/VLOOKUP(S386,食材リスト!$A$6:$H$505,2,FALSE),1))</f>
        <v/>
      </c>
      <c r="X386" s="30" t="str">
        <f>IF(COUNTA(S386:U386)&lt;&gt;2,"",ROUND(VLOOKUP(S386,食材リスト!$A$6:$H$505,5,FALSE)*U386/VLOOKUP(S386,食材リスト!$A$6:$H$505,2,FALSE),1))</f>
        <v/>
      </c>
      <c r="Y386" s="20" t="str">
        <f>IF(COUNTA(S386:U386)&lt;&gt;2,"",ROUND(VLOOKUP(S386,食材リスト!$A$6:$H$505,6,FALSE)*U386/VLOOKUP(S386,食材リスト!$A$6:$H$505,2,FALSE),1))</f>
        <v/>
      </c>
      <c r="Z386" s="25" t="str">
        <f>IF(COUNTA(S386:U386)&lt;&gt;2,"",ROUND(VLOOKUP(S386,食材リスト!$A$6:$H$505,7,FALSE)*U386/VLOOKUP(S386,食材リスト!$A$6:$H$505,2,FALSE),0))</f>
        <v/>
      </c>
    </row>
    <row r="387" spans="1:26" ht="13.5" customHeight="1">
      <c r="A387" s="154"/>
      <c r="B387" s="155"/>
      <c r="C387" s="34"/>
      <c r="D387" s="12" t="str">
        <f>IF(A387="","",VLOOKUP(A387,食材リスト!$A$6:$H$505,3,FALSE))</f>
        <v/>
      </c>
      <c r="E387" s="19" t="str">
        <f>IF(COUNTA(A387:C387)&lt;&gt;2,"",ROUND(VLOOKUP(A387,食材リスト!$A$6:$H$505,4,FALSE)*C387/VLOOKUP(A387,食材リスト!$A$6:$H$505,2,FALSE),1))</f>
        <v/>
      </c>
      <c r="F387" s="30" t="str">
        <f>IF(COUNTA(A387:C387)&lt;&gt;2,"",ROUND(VLOOKUP(A387,食材リスト!$A$6:$H$505,5,FALSE)*C387/VLOOKUP(A387,食材リスト!$A$6:$H$505,2,FALSE),1))</f>
        <v/>
      </c>
      <c r="G387" s="20" t="str">
        <f>IF(COUNTA(A387:C387)&lt;&gt;2,"",ROUND(VLOOKUP(A387,食材リスト!$A$6:$H$505,6,FALSE)*C387/VLOOKUP(A387,食材リスト!$A$6:$H$505,2,FALSE),1))</f>
        <v/>
      </c>
      <c r="H387" s="25" t="str">
        <f>IF(COUNTA(A387:C387)&lt;&gt;2,"",ROUND(VLOOKUP(A387,食材リスト!$A$6:$H$505,7,FALSE)*C387/VLOOKUP(A387,食材リスト!$A$6:$H$505,2,FALSE),0))</f>
        <v/>
      </c>
      <c r="J387" s="154"/>
      <c r="K387" s="155"/>
      <c r="L387" s="34"/>
      <c r="M387" s="12" t="str">
        <f>IF(J387="","",VLOOKUP(J387,食材リスト!$A$6:$H$505,3,FALSE))</f>
        <v/>
      </c>
      <c r="N387" s="19" t="str">
        <f>IF(COUNTA(J387:L387)&lt;&gt;2,"",ROUND(VLOOKUP(J387,食材リスト!$A$6:$H$505,4,FALSE)*L387/VLOOKUP(J387,食材リスト!$A$6:$H$505,2,FALSE),1))</f>
        <v/>
      </c>
      <c r="O387" s="30" t="str">
        <f>IF(COUNTA(J387:L387)&lt;&gt;2,"",ROUND(VLOOKUP(J387,食材リスト!$A$6:$H$505,5,FALSE)*L387/VLOOKUP(J387,食材リスト!$A$6:$H$505,2,FALSE),1))</f>
        <v/>
      </c>
      <c r="P387" s="20" t="str">
        <f>IF(COUNTA(J387:L387)&lt;&gt;2,"",ROUND(VLOOKUP(J387,食材リスト!$A$6:$H$505,6,FALSE)*L387/VLOOKUP(J387,食材リスト!$A$6:$H$505,2,FALSE),1))</f>
        <v/>
      </c>
      <c r="Q387" s="25" t="str">
        <f>IF(COUNTA(J387:L387)&lt;&gt;2,"",ROUND(VLOOKUP(J387,食材リスト!$A$6:$H$505,7,FALSE)*L387/VLOOKUP(J387,食材リスト!$A$6:$H$505,2,FALSE),0))</f>
        <v/>
      </c>
      <c r="S387" s="154"/>
      <c r="T387" s="155"/>
      <c r="U387" s="34"/>
      <c r="V387" s="12" t="str">
        <f>IF(S387="","",VLOOKUP(S387,食材リスト!$A$6:$H$505,3,FALSE))</f>
        <v/>
      </c>
      <c r="W387" s="19" t="str">
        <f>IF(COUNTA(S387:U387)&lt;&gt;2,"",ROUND(VLOOKUP(S387,食材リスト!$A$6:$H$505,4,FALSE)*U387/VLOOKUP(S387,食材リスト!$A$6:$H$505,2,FALSE),1))</f>
        <v/>
      </c>
      <c r="X387" s="30" t="str">
        <f>IF(COUNTA(S387:U387)&lt;&gt;2,"",ROUND(VLOOKUP(S387,食材リスト!$A$6:$H$505,5,FALSE)*U387/VLOOKUP(S387,食材リスト!$A$6:$H$505,2,FALSE),1))</f>
        <v/>
      </c>
      <c r="Y387" s="20" t="str">
        <f>IF(COUNTA(S387:U387)&lt;&gt;2,"",ROUND(VLOOKUP(S387,食材リスト!$A$6:$H$505,6,FALSE)*U387/VLOOKUP(S387,食材リスト!$A$6:$H$505,2,FALSE),1))</f>
        <v/>
      </c>
      <c r="Z387" s="25" t="str">
        <f>IF(COUNTA(S387:U387)&lt;&gt;2,"",ROUND(VLOOKUP(S387,食材リスト!$A$6:$H$505,7,FALSE)*U387/VLOOKUP(S387,食材リスト!$A$6:$H$505,2,FALSE),0))</f>
        <v/>
      </c>
    </row>
    <row r="388" spans="1:26" ht="13.5" customHeight="1">
      <c r="A388" s="154"/>
      <c r="B388" s="155"/>
      <c r="C388" s="34"/>
      <c r="D388" s="12" t="str">
        <f>IF(A388="","",VLOOKUP(A388,食材リスト!$A$6:$H$505,3,FALSE))</f>
        <v/>
      </c>
      <c r="E388" s="19" t="str">
        <f>IF(COUNTA(A388:C388)&lt;&gt;2,"",ROUND(VLOOKUP(A388,食材リスト!$A$6:$H$505,4,FALSE)*C388/VLOOKUP(A388,食材リスト!$A$6:$H$505,2,FALSE),1))</f>
        <v/>
      </c>
      <c r="F388" s="30" t="str">
        <f>IF(COUNTA(A388:C388)&lt;&gt;2,"",ROUND(VLOOKUP(A388,食材リスト!$A$6:$H$505,5,FALSE)*C388/VLOOKUP(A388,食材リスト!$A$6:$H$505,2,FALSE),1))</f>
        <v/>
      </c>
      <c r="G388" s="20" t="str">
        <f>IF(COUNTA(A388:C388)&lt;&gt;2,"",ROUND(VLOOKUP(A388,食材リスト!$A$6:$H$505,6,FALSE)*C388/VLOOKUP(A388,食材リスト!$A$6:$H$505,2,FALSE),1))</f>
        <v/>
      </c>
      <c r="H388" s="25" t="str">
        <f>IF(COUNTA(A388:C388)&lt;&gt;2,"",ROUND(VLOOKUP(A388,食材リスト!$A$6:$H$505,7,FALSE)*C388/VLOOKUP(A388,食材リスト!$A$6:$H$505,2,FALSE),0))</f>
        <v/>
      </c>
      <c r="J388" s="154"/>
      <c r="K388" s="155"/>
      <c r="L388" s="34"/>
      <c r="M388" s="12" t="str">
        <f>IF(J388="","",VLOOKUP(J388,食材リスト!$A$6:$H$505,3,FALSE))</f>
        <v/>
      </c>
      <c r="N388" s="19" t="str">
        <f>IF(COUNTA(J388:L388)&lt;&gt;2,"",ROUND(VLOOKUP(J388,食材リスト!$A$6:$H$505,4,FALSE)*L388/VLOOKUP(J388,食材リスト!$A$6:$H$505,2,FALSE),1))</f>
        <v/>
      </c>
      <c r="O388" s="30" t="str">
        <f>IF(COUNTA(J388:L388)&lt;&gt;2,"",ROUND(VLOOKUP(J388,食材リスト!$A$6:$H$505,5,FALSE)*L388/VLOOKUP(J388,食材リスト!$A$6:$H$505,2,FALSE),1))</f>
        <v/>
      </c>
      <c r="P388" s="20" t="str">
        <f>IF(COUNTA(J388:L388)&lt;&gt;2,"",ROUND(VLOOKUP(J388,食材リスト!$A$6:$H$505,6,FALSE)*L388/VLOOKUP(J388,食材リスト!$A$6:$H$505,2,FALSE),1))</f>
        <v/>
      </c>
      <c r="Q388" s="25" t="str">
        <f>IF(COUNTA(J388:L388)&lt;&gt;2,"",ROUND(VLOOKUP(J388,食材リスト!$A$6:$H$505,7,FALSE)*L388/VLOOKUP(J388,食材リスト!$A$6:$H$505,2,FALSE),0))</f>
        <v/>
      </c>
      <c r="S388" s="154"/>
      <c r="T388" s="155"/>
      <c r="U388" s="34"/>
      <c r="V388" s="12" t="str">
        <f>IF(S388="","",VLOOKUP(S388,食材リスト!$A$6:$H$505,3,FALSE))</f>
        <v/>
      </c>
      <c r="W388" s="19" t="str">
        <f>IF(COUNTA(S388:U388)&lt;&gt;2,"",ROUND(VLOOKUP(S388,食材リスト!$A$6:$H$505,4,FALSE)*U388/VLOOKUP(S388,食材リスト!$A$6:$H$505,2,FALSE),1))</f>
        <v/>
      </c>
      <c r="X388" s="30" t="str">
        <f>IF(COUNTA(S388:U388)&lt;&gt;2,"",ROUND(VLOOKUP(S388,食材リスト!$A$6:$H$505,5,FALSE)*U388/VLOOKUP(S388,食材リスト!$A$6:$H$505,2,FALSE),1))</f>
        <v/>
      </c>
      <c r="Y388" s="20" t="str">
        <f>IF(COUNTA(S388:U388)&lt;&gt;2,"",ROUND(VLOOKUP(S388,食材リスト!$A$6:$H$505,6,FALSE)*U388/VLOOKUP(S388,食材リスト!$A$6:$H$505,2,FALSE),1))</f>
        <v/>
      </c>
      <c r="Z388" s="25" t="str">
        <f>IF(COUNTA(S388:U388)&lt;&gt;2,"",ROUND(VLOOKUP(S388,食材リスト!$A$6:$H$505,7,FALSE)*U388/VLOOKUP(S388,食材リスト!$A$6:$H$505,2,FALSE),0))</f>
        <v/>
      </c>
    </row>
    <row r="389" spans="1:26" ht="13.5" customHeight="1">
      <c r="A389" s="154"/>
      <c r="B389" s="155"/>
      <c r="C389" s="34"/>
      <c r="D389" s="12" t="str">
        <f>IF(A389="","",VLOOKUP(A389,食材リスト!$A$6:$H$505,3,FALSE))</f>
        <v/>
      </c>
      <c r="E389" s="19" t="str">
        <f>IF(COUNTA(A389:C389)&lt;&gt;2,"",ROUND(VLOOKUP(A389,食材リスト!$A$6:$H$505,4,FALSE)*C389/VLOOKUP(A389,食材リスト!$A$6:$H$505,2,FALSE),1))</f>
        <v/>
      </c>
      <c r="F389" s="30" t="str">
        <f>IF(COUNTA(A389:C389)&lt;&gt;2,"",ROUND(VLOOKUP(A389,食材リスト!$A$6:$H$505,5,FALSE)*C389/VLOOKUP(A389,食材リスト!$A$6:$H$505,2,FALSE),1))</f>
        <v/>
      </c>
      <c r="G389" s="20" t="str">
        <f>IF(COUNTA(A389:C389)&lt;&gt;2,"",ROUND(VLOOKUP(A389,食材リスト!$A$6:$H$505,6,FALSE)*C389/VLOOKUP(A389,食材リスト!$A$6:$H$505,2,FALSE),1))</f>
        <v/>
      </c>
      <c r="H389" s="25" t="str">
        <f>IF(COUNTA(A389:C389)&lt;&gt;2,"",ROUND(VLOOKUP(A389,食材リスト!$A$6:$H$505,7,FALSE)*C389/VLOOKUP(A389,食材リスト!$A$6:$H$505,2,FALSE),0))</f>
        <v/>
      </c>
      <c r="J389" s="154"/>
      <c r="K389" s="155"/>
      <c r="L389" s="34"/>
      <c r="M389" s="12" t="str">
        <f>IF(J389="","",VLOOKUP(J389,食材リスト!$A$6:$H$505,3,FALSE))</f>
        <v/>
      </c>
      <c r="N389" s="19" t="str">
        <f>IF(COUNTA(J389:L389)&lt;&gt;2,"",ROUND(VLOOKUP(J389,食材リスト!$A$6:$H$505,4,FALSE)*L389/VLOOKUP(J389,食材リスト!$A$6:$H$505,2,FALSE),1))</f>
        <v/>
      </c>
      <c r="O389" s="30" t="str">
        <f>IF(COUNTA(J389:L389)&lt;&gt;2,"",ROUND(VLOOKUP(J389,食材リスト!$A$6:$H$505,5,FALSE)*L389/VLOOKUP(J389,食材リスト!$A$6:$H$505,2,FALSE),1))</f>
        <v/>
      </c>
      <c r="P389" s="20" t="str">
        <f>IF(COUNTA(J389:L389)&lt;&gt;2,"",ROUND(VLOOKUP(J389,食材リスト!$A$6:$H$505,6,FALSE)*L389/VLOOKUP(J389,食材リスト!$A$6:$H$505,2,FALSE),1))</f>
        <v/>
      </c>
      <c r="Q389" s="25" t="str">
        <f>IF(COUNTA(J389:L389)&lt;&gt;2,"",ROUND(VLOOKUP(J389,食材リスト!$A$6:$H$505,7,FALSE)*L389/VLOOKUP(J389,食材リスト!$A$6:$H$505,2,FALSE),0))</f>
        <v/>
      </c>
      <c r="S389" s="154"/>
      <c r="T389" s="155"/>
      <c r="U389" s="34"/>
      <c r="V389" s="12" t="str">
        <f>IF(S389="","",VLOOKUP(S389,食材リスト!$A$6:$H$505,3,FALSE))</f>
        <v/>
      </c>
      <c r="W389" s="19" t="str">
        <f>IF(COUNTA(S389:U389)&lt;&gt;2,"",ROUND(VLOOKUP(S389,食材リスト!$A$6:$H$505,4,FALSE)*U389/VLOOKUP(S389,食材リスト!$A$6:$H$505,2,FALSE),1))</f>
        <v/>
      </c>
      <c r="X389" s="30" t="str">
        <f>IF(COUNTA(S389:U389)&lt;&gt;2,"",ROUND(VLOOKUP(S389,食材リスト!$A$6:$H$505,5,FALSE)*U389/VLOOKUP(S389,食材リスト!$A$6:$H$505,2,FALSE),1))</f>
        <v/>
      </c>
      <c r="Y389" s="20" t="str">
        <f>IF(COUNTA(S389:U389)&lt;&gt;2,"",ROUND(VLOOKUP(S389,食材リスト!$A$6:$H$505,6,FALSE)*U389/VLOOKUP(S389,食材リスト!$A$6:$H$505,2,FALSE),1))</f>
        <v/>
      </c>
      <c r="Z389" s="25" t="str">
        <f>IF(COUNTA(S389:U389)&lt;&gt;2,"",ROUND(VLOOKUP(S389,食材リスト!$A$6:$H$505,7,FALSE)*U389/VLOOKUP(S389,食材リスト!$A$6:$H$505,2,FALSE),0))</f>
        <v/>
      </c>
    </row>
    <row r="390" spans="1:26" ht="13.5" customHeight="1">
      <c r="A390" s="154"/>
      <c r="B390" s="155"/>
      <c r="C390" s="34"/>
      <c r="D390" s="12" t="str">
        <f>IF(A390="","",VLOOKUP(A390,食材リスト!$A$6:$H$505,3,FALSE))</f>
        <v/>
      </c>
      <c r="E390" s="19" t="str">
        <f>IF(COUNTA(A390:C390)&lt;&gt;2,"",ROUND(VLOOKUP(A390,食材リスト!$A$6:$H$505,4,FALSE)*C390/VLOOKUP(A390,食材リスト!$A$6:$H$505,2,FALSE),1))</f>
        <v/>
      </c>
      <c r="F390" s="30" t="str">
        <f>IF(COUNTA(A390:C390)&lt;&gt;2,"",ROUND(VLOOKUP(A390,食材リスト!$A$6:$H$505,5,FALSE)*C390/VLOOKUP(A390,食材リスト!$A$6:$H$505,2,FALSE),1))</f>
        <v/>
      </c>
      <c r="G390" s="20" t="str">
        <f>IF(COUNTA(A390:C390)&lt;&gt;2,"",ROUND(VLOOKUP(A390,食材リスト!$A$6:$H$505,6,FALSE)*C390/VLOOKUP(A390,食材リスト!$A$6:$H$505,2,FALSE),1))</f>
        <v/>
      </c>
      <c r="H390" s="25" t="str">
        <f>IF(COUNTA(A390:C390)&lt;&gt;2,"",ROUND(VLOOKUP(A390,食材リスト!$A$6:$H$505,7,FALSE)*C390/VLOOKUP(A390,食材リスト!$A$6:$H$505,2,FALSE),0))</f>
        <v/>
      </c>
      <c r="J390" s="154"/>
      <c r="K390" s="155"/>
      <c r="L390" s="34"/>
      <c r="M390" s="12" t="str">
        <f>IF(J390="","",VLOOKUP(J390,食材リスト!$A$6:$H$505,3,FALSE))</f>
        <v/>
      </c>
      <c r="N390" s="19" t="str">
        <f>IF(COUNTA(J390:L390)&lt;&gt;2,"",ROUND(VLOOKUP(J390,食材リスト!$A$6:$H$505,4,FALSE)*L390/VLOOKUP(J390,食材リスト!$A$6:$H$505,2,FALSE),1))</f>
        <v/>
      </c>
      <c r="O390" s="30" t="str">
        <f>IF(COUNTA(J390:L390)&lt;&gt;2,"",ROUND(VLOOKUP(J390,食材リスト!$A$6:$H$505,5,FALSE)*L390/VLOOKUP(J390,食材リスト!$A$6:$H$505,2,FALSE),1))</f>
        <v/>
      </c>
      <c r="P390" s="20" t="str">
        <f>IF(COUNTA(J390:L390)&lt;&gt;2,"",ROUND(VLOOKUP(J390,食材リスト!$A$6:$H$505,6,FALSE)*L390/VLOOKUP(J390,食材リスト!$A$6:$H$505,2,FALSE),1))</f>
        <v/>
      </c>
      <c r="Q390" s="25" t="str">
        <f>IF(COUNTA(J390:L390)&lt;&gt;2,"",ROUND(VLOOKUP(J390,食材リスト!$A$6:$H$505,7,FALSE)*L390/VLOOKUP(J390,食材リスト!$A$6:$H$505,2,FALSE),0))</f>
        <v/>
      </c>
      <c r="S390" s="154"/>
      <c r="T390" s="155"/>
      <c r="U390" s="34"/>
      <c r="V390" s="12" t="str">
        <f>IF(S390="","",VLOOKUP(S390,食材リスト!$A$6:$H$505,3,FALSE))</f>
        <v/>
      </c>
      <c r="W390" s="19" t="str">
        <f>IF(COUNTA(S390:U390)&lt;&gt;2,"",ROUND(VLOOKUP(S390,食材リスト!$A$6:$H$505,4,FALSE)*U390/VLOOKUP(S390,食材リスト!$A$6:$H$505,2,FALSE),1))</f>
        <v/>
      </c>
      <c r="X390" s="30" t="str">
        <f>IF(COUNTA(S390:U390)&lt;&gt;2,"",ROUND(VLOOKUP(S390,食材リスト!$A$6:$H$505,5,FALSE)*U390/VLOOKUP(S390,食材リスト!$A$6:$H$505,2,FALSE),1))</f>
        <v/>
      </c>
      <c r="Y390" s="20" t="str">
        <f>IF(COUNTA(S390:U390)&lt;&gt;2,"",ROUND(VLOOKUP(S390,食材リスト!$A$6:$H$505,6,FALSE)*U390/VLOOKUP(S390,食材リスト!$A$6:$H$505,2,FALSE),1))</f>
        <v/>
      </c>
      <c r="Z390" s="25" t="str">
        <f>IF(COUNTA(S390:U390)&lt;&gt;2,"",ROUND(VLOOKUP(S390,食材リスト!$A$6:$H$505,7,FALSE)*U390/VLOOKUP(S390,食材リスト!$A$6:$H$505,2,FALSE),0))</f>
        <v/>
      </c>
    </row>
    <row r="391" spans="1:26" ht="13.5" customHeight="1">
      <c r="A391" s="154"/>
      <c r="B391" s="155"/>
      <c r="C391" s="34"/>
      <c r="D391" s="12" t="str">
        <f>IF(A391="","",VLOOKUP(A391,食材リスト!$A$6:$H$505,3,FALSE))</f>
        <v/>
      </c>
      <c r="E391" s="19" t="str">
        <f>IF(COUNTA(A391:C391)&lt;&gt;2,"",ROUND(VLOOKUP(A391,食材リスト!$A$6:$H$505,4,FALSE)*C391/VLOOKUP(A391,食材リスト!$A$6:$H$505,2,FALSE),1))</f>
        <v/>
      </c>
      <c r="F391" s="30" t="str">
        <f>IF(COUNTA(A391:C391)&lt;&gt;2,"",ROUND(VLOOKUP(A391,食材リスト!$A$6:$H$505,5,FALSE)*C391/VLOOKUP(A391,食材リスト!$A$6:$H$505,2,FALSE),1))</f>
        <v/>
      </c>
      <c r="G391" s="20" t="str">
        <f>IF(COUNTA(A391:C391)&lt;&gt;2,"",ROUND(VLOOKUP(A391,食材リスト!$A$6:$H$505,6,FALSE)*C391/VLOOKUP(A391,食材リスト!$A$6:$H$505,2,FALSE),1))</f>
        <v/>
      </c>
      <c r="H391" s="25" t="str">
        <f>IF(COUNTA(A391:C391)&lt;&gt;2,"",ROUND(VLOOKUP(A391,食材リスト!$A$6:$H$505,7,FALSE)*C391/VLOOKUP(A391,食材リスト!$A$6:$H$505,2,FALSE),0))</f>
        <v/>
      </c>
      <c r="J391" s="154"/>
      <c r="K391" s="155"/>
      <c r="L391" s="34"/>
      <c r="M391" s="12" t="str">
        <f>IF(J391="","",VLOOKUP(J391,食材リスト!$A$6:$H$505,3,FALSE))</f>
        <v/>
      </c>
      <c r="N391" s="19" t="str">
        <f>IF(COUNTA(J391:L391)&lt;&gt;2,"",ROUND(VLOOKUP(J391,食材リスト!$A$6:$H$505,4,FALSE)*L391/VLOOKUP(J391,食材リスト!$A$6:$H$505,2,FALSE),1))</f>
        <v/>
      </c>
      <c r="O391" s="30" t="str">
        <f>IF(COUNTA(J391:L391)&lt;&gt;2,"",ROUND(VLOOKUP(J391,食材リスト!$A$6:$H$505,5,FALSE)*L391/VLOOKUP(J391,食材リスト!$A$6:$H$505,2,FALSE),1))</f>
        <v/>
      </c>
      <c r="P391" s="20" t="str">
        <f>IF(COUNTA(J391:L391)&lt;&gt;2,"",ROUND(VLOOKUP(J391,食材リスト!$A$6:$H$505,6,FALSE)*L391/VLOOKUP(J391,食材リスト!$A$6:$H$505,2,FALSE),1))</f>
        <v/>
      </c>
      <c r="Q391" s="25" t="str">
        <f>IF(COUNTA(J391:L391)&lt;&gt;2,"",ROUND(VLOOKUP(J391,食材リスト!$A$6:$H$505,7,FALSE)*L391/VLOOKUP(J391,食材リスト!$A$6:$H$505,2,FALSE),0))</f>
        <v/>
      </c>
      <c r="S391" s="154"/>
      <c r="T391" s="155"/>
      <c r="U391" s="34"/>
      <c r="V391" s="12" t="str">
        <f>IF(S391="","",VLOOKUP(S391,食材リスト!$A$6:$H$505,3,FALSE))</f>
        <v/>
      </c>
      <c r="W391" s="19" t="str">
        <f>IF(COUNTA(S391:U391)&lt;&gt;2,"",ROUND(VLOOKUP(S391,食材リスト!$A$6:$H$505,4,FALSE)*U391/VLOOKUP(S391,食材リスト!$A$6:$H$505,2,FALSE),1))</f>
        <v/>
      </c>
      <c r="X391" s="30" t="str">
        <f>IF(COUNTA(S391:U391)&lt;&gt;2,"",ROUND(VLOOKUP(S391,食材リスト!$A$6:$H$505,5,FALSE)*U391/VLOOKUP(S391,食材リスト!$A$6:$H$505,2,FALSE),1))</f>
        <v/>
      </c>
      <c r="Y391" s="20" t="str">
        <f>IF(COUNTA(S391:U391)&lt;&gt;2,"",ROUND(VLOOKUP(S391,食材リスト!$A$6:$H$505,6,FALSE)*U391/VLOOKUP(S391,食材リスト!$A$6:$H$505,2,FALSE),1))</f>
        <v/>
      </c>
      <c r="Z391" s="25" t="str">
        <f>IF(COUNTA(S391:U391)&lt;&gt;2,"",ROUND(VLOOKUP(S391,食材リスト!$A$6:$H$505,7,FALSE)*U391/VLOOKUP(S391,食材リスト!$A$6:$H$505,2,FALSE),0))</f>
        <v/>
      </c>
    </row>
    <row r="392" spans="1:26" ht="13.5" customHeight="1">
      <c r="A392" s="154"/>
      <c r="B392" s="155"/>
      <c r="C392" s="34"/>
      <c r="D392" s="12" t="str">
        <f>IF(A392="","",VLOOKUP(A392,食材リスト!$A$6:$H$505,3,FALSE))</f>
        <v/>
      </c>
      <c r="E392" s="19" t="str">
        <f>IF(COUNTA(A392:C392)&lt;&gt;2,"",ROUND(VLOOKUP(A392,食材リスト!$A$6:$H$505,4,FALSE)*C392/VLOOKUP(A392,食材リスト!$A$6:$H$505,2,FALSE),1))</f>
        <v/>
      </c>
      <c r="F392" s="30" t="str">
        <f>IF(COUNTA(A392:C392)&lt;&gt;2,"",ROUND(VLOOKUP(A392,食材リスト!$A$6:$H$505,5,FALSE)*C392/VLOOKUP(A392,食材リスト!$A$6:$H$505,2,FALSE),1))</f>
        <v/>
      </c>
      <c r="G392" s="20" t="str">
        <f>IF(COUNTA(A392:C392)&lt;&gt;2,"",ROUND(VLOOKUP(A392,食材リスト!$A$6:$H$505,6,FALSE)*C392/VLOOKUP(A392,食材リスト!$A$6:$H$505,2,FALSE),1))</f>
        <v/>
      </c>
      <c r="H392" s="25" t="str">
        <f>IF(COUNTA(A392:C392)&lt;&gt;2,"",ROUND(VLOOKUP(A392,食材リスト!$A$6:$H$505,7,FALSE)*C392/VLOOKUP(A392,食材リスト!$A$6:$H$505,2,FALSE),0))</f>
        <v/>
      </c>
      <c r="J392" s="154"/>
      <c r="K392" s="155"/>
      <c r="L392" s="34"/>
      <c r="M392" s="12" t="str">
        <f>IF(J392="","",VLOOKUP(J392,食材リスト!$A$6:$H$505,3,FALSE))</f>
        <v/>
      </c>
      <c r="N392" s="19" t="str">
        <f>IF(COUNTA(J392:L392)&lt;&gt;2,"",ROUND(VLOOKUP(J392,食材リスト!$A$6:$H$505,4,FALSE)*L392/VLOOKUP(J392,食材リスト!$A$6:$H$505,2,FALSE),1))</f>
        <v/>
      </c>
      <c r="O392" s="30" t="str">
        <f>IF(COUNTA(J392:L392)&lt;&gt;2,"",ROUND(VLOOKUP(J392,食材リスト!$A$6:$H$505,5,FALSE)*L392/VLOOKUP(J392,食材リスト!$A$6:$H$505,2,FALSE),1))</f>
        <v/>
      </c>
      <c r="P392" s="20" t="str">
        <f>IF(COUNTA(J392:L392)&lt;&gt;2,"",ROUND(VLOOKUP(J392,食材リスト!$A$6:$H$505,6,FALSE)*L392/VLOOKUP(J392,食材リスト!$A$6:$H$505,2,FALSE),1))</f>
        <v/>
      </c>
      <c r="Q392" s="25" t="str">
        <f>IF(COUNTA(J392:L392)&lt;&gt;2,"",ROUND(VLOOKUP(J392,食材リスト!$A$6:$H$505,7,FALSE)*L392/VLOOKUP(J392,食材リスト!$A$6:$H$505,2,FALSE),0))</f>
        <v/>
      </c>
      <c r="S392" s="154"/>
      <c r="T392" s="155"/>
      <c r="U392" s="34"/>
      <c r="V392" s="12" t="str">
        <f>IF(S392="","",VLOOKUP(S392,食材リスト!$A$6:$H$505,3,FALSE))</f>
        <v/>
      </c>
      <c r="W392" s="19" t="str">
        <f>IF(COUNTA(S392:U392)&lt;&gt;2,"",ROUND(VLOOKUP(S392,食材リスト!$A$6:$H$505,4,FALSE)*U392/VLOOKUP(S392,食材リスト!$A$6:$H$505,2,FALSE),1))</f>
        <v/>
      </c>
      <c r="X392" s="30" t="str">
        <f>IF(COUNTA(S392:U392)&lt;&gt;2,"",ROUND(VLOOKUP(S392,食材リスト!$A$6:$H$505,5,FALSE)*U392/VLOOKUP(S392,食材リスト!$A$6:$H$505,2,FALSE),1))</f>
        <v/>
      </c>
      <c r="Y392" s="20" t="str">
        <f>IF(COUNTA(S392:U392)&lt;&gt;2,"",ROUND(VLOOKUP(S392,食材リスト!$A$6:$H$505,6,FALSE)*U392/VLOOKUP(S392,食材リスト!$A$6:$H$505,2,FALSE),1))</f>
        <v/>
      </c>
      <c r="Z392" s="25" t="str">
        <f>IF(COUNTA(S392:U392)&lt;&gt;2,"",ROUND(VLOOKUP(S392,食材リスト!$A$6:$H$505,7,FALSE)*U392/VLOOKUP(S392,食材リスト!$A$6:$H$505,2,FALSE),0))</f>
        <v/>
      </c>
    </row>
    <row r="393" spans="1:26" ht="13.5" customHeight="1">
      <c r="A393" s="154"/>
      <c r="B393" s="155"/>
      <c r="C393" s="34"/>
      <c r="D393" s="12" t="str">
        <f>IF(A393="","",VLOOKUP(A393,食材リスト!$A$6:$H$505,3,FALSE))</f>
        <v/>
      </c>
      <c r="E393" s="19" t="str">
        <f>IF(COUNTA(A393:C393)&lt;&gt;2,"",ROUND(VLOOKUP(A393,食材リスト!$A$6:$H$505,4,FALSE)*C393/VLOOKUP(A393,食材リスト!$A$6:$H$505,2,FALSE),1))</f>
        <v/>
      </c>
      <c r="F393" s="30" t="str">
        <f>IF(COUNTA(A393:C393)&lt;&gt;2,"",ROUND(VLOOKUP(A393,食材リスト!$A$6:$H$505,5,FALSE)*C393/VLOOKUP(A393,食材リスト!$A$6:$H$505,2,FALSE),1))</f>
        <v/>
      </c>
      <c r="G393" s="20" t="str">
        <f>IF(COUNTA(A393:C393)&lt;&gt;2,"",ROUND(VLOOKUP(A393,食材リスト!$A$6:$H$505,6,FALSE)*C393/VLOOKUP(A393,食材リスト!$A$6:$H$505,2,FALSE),1))</f>
        <v/>
      </c>
      <c r="H393" s="25" t="str">
        <f>IF(COUNTA(A393:C393)&lt;&gt;2,"",ROUND(VLOOKUP(A393,食材リスト!$A$6:$H$505,7,FALSE)*C393/VLOOKUP(A393,食材リスト!$A$6:$H$505,2,FALSE),0))</f>
        <v/>
      </c>
      <c r="J393" s="154"/>
      <c r="K393" s="155"/>
      <c r="L393" s="34"/>
      <c r="M393" s="12" t="str">
        <f>IF(J393="","",VLOOKUP(J393,食材リスト!$A$6:$H$505,3,FALSE))</f>
        <v/>
      </c>
      <c r="N393" s="19" t="str">
        <f>IF(COUNTA(J393:L393)&lt;&gt;2,"",ROUND(VLOOKUP(J393,食材リスト!$A$6:$H$505,4,FALSE)*L393/VLOOKUP(J393,食材リスト!$A$6:$H$505,2,FALSE),1))</f>
        <v/>
      </c>
      <c r="O393" s="30" t="str">
        <f>IF(COUNTA(J393:L393)&lt;&gt;2,"",ROUND(VLOOKUP(J393,食材リスト!$A$6:$H$505,5,FALSE)*L393/VLOOKUP(J393,食材リスト!$A$6:$H$505,2,FALSE),1))</f>
        <v/>
      </c>
      <c r="P393" s="20" t="str">
        <f>IF(COUNTA(J393:L393)&lt;&gt;2,"",ROUND(VLOOKUP(J393,食材リスト!$A$6:$H$505,6,FALSE)*L393/VLOOKUP(J393,食材リスト!$A$6:$H$505,2,FALSE),1))</f>
        <v/>
      </c>
      <c r="Q393" s="25" t="str">
        <f>IF(COUNTA(J393:L393)&lt;&gt;2,"",ROUND(VLOOKUP(J393,食材リスト!$A$6:$H$505,7,FALSE)*L393/VLOOKUP(J393,食材リスト!$A$6:$H$505,2,FALSE),0))</f>
        <v/>
      </c>
      <c r="S393" s="154"/>
      <c r="T393" s="155"/>
      <c r="U393" s="34"/>
      <c r="V393" s="12" t="str">
        <f>IF(S393="","",VLOOKUP(S393,食材リスト!$A$6:$H$505,3,FALSE))</f>
        <v/>
      </c>
      <c r="W393" s="19" t="str">
        <f>IF(COUNTA(S393:U393)&lt;&gt;2,"",ROUND(VLOOKUP(S393,食材リスト!$A$6:$H$505,4,FALSE)*U393/VLOOKUP(S393,食材リスト!$A$6:$H$505,2,FALSE),1))</f>
        <v/>
      </c>
      <c r="X393" s="30" t="str">
        <f>IF(COUNTA(S393:U393)&lt;&gt;2,"",ROUND(VLOOKUP(S393,食材リスト!$A$6:$H$505,5,FALSE)*U393/VLOOKUP(S393,食材リスト!$A$6:$H$505,2,FALSE),1))</f>
        <v/>
      </c>
      <c r="Y393" s="20" t="str">
        <f>IF(COUNTA(S393:U393)&lt;&gt;2,"",ROUND(VLOOKUP(S393,食材リスト!$A$6:$H$505,6,FALSE)*U393/VLOOKUP(S393,食材リスト!$A$6:$H$505,2,FALSE),1))</f>
        <v/>
      </c>
      <c r="Z393" s="25" t="str">
        <f>IF(COUNTA(S393:U393)&lt;&gt;2,"",ROUND(VLOOKUP(S393,食材リスト!$A$6:$H$505,7,FALSE)*U393/VLOOKUP(S393,食材リスト!$A$6:$H$505,2,FALSE),0))</f>
        <v/>
      </c>
    </row>
    <row r="394" spans="1:26" ht="13.5" customHeight="1">
      <c r="A394" s="154"/>
      <c r="B394" s="155"/>
      <c r="C394" s="34"/>
      <c r="D394" s="12" t="str">
        <f>IF(A394="","",VLOOKUP(A394,食材リスト!$A$6:$H$505,3,FALSE))</f>
        <v/>
      </c>
      <c r="E394" s="19" t="str">
        <f>IF(COUNTA(A394:C394)&lt;&gt;2,"",ROUND(VLOOKUP(A394,食材リスト!$A$6:$H$505,4,FALSE)*C394/VLOOKUP(A394,食材リスト!$A$6:$H$505,2,FALSE),1))</f>
        <v/>
      </c>
      <c r="F394" s="30" t="str">
        <f>IF(COUNTA(A394:C394)&lt;&gt;2,"",ROUND(VLOOKUP(A394,食材リスト!$A$6:$H$505,5,FALSE)*C394/VLOOKUP(A394,食材リスト!$A$6:$H$505,2,FALSE),1))</f>
        <v/>
      </c>
      <c r="G394" s="20" t="str">
        <f>IF(COUNTA(A394:C394)&lt;&gt;2,"",ROUND(VLOOKUP(A394,食材リスト!$A$6:$H$505,6,FALSE)*C394/VLOOKUP(A394,食材リスト!$A$6:$H$505,2,FALSE),1))</f>
        <v/>
      </c>
      <c r="H394" s="25" t="str">
        <f>IF(COUNTA(A394:C394)&lt;&gt;2,"",ROUND(VLOOKUP(A394,食材リスト!$A$6:$H$505,7,FALSE)*C394/VLOOKUP(A394,食材リスト!$A$6:$H$505,2,FALSE),0))</f>
        <v/>
      </c>
      <c r="J394" s="154"/>
      <c r="K394" s="155"/>
      <c r="L394" s="34"/>
      <c r="M394" s="12" t="str">
        <f>IF(J394="","",VLOOKUP(J394,食材リスト!$A$6:$H$505,3,FALSE))</f>
        <v/>
      </c>
      <c r="N394" s="19" t="str">
        <f>IF(COUNTA(J394:L394)&lt;&gt;2,"",ROUND(VLOOKUP(J394,食材リスト!$A$6:$H$505,4,FALSE)*L394/VLOOKUP(J394,食材リスト!$A$6:$H$505,2,FALSE),1))</f>
        <v/>
      </c>
      <c r="O394" s="30" t="str">
        <f>IF(COUNTA(J394:L394)&lt;&gt;2,"",ROUND(VLOOKUP(J394,食材リスト!$A$6:$H$505,5,FALSE)*L394/VLOOKUP(J394,食材リスト!$A$6:$H$505,2,FALSE),1))</f>
        <v/>
      </c>
      <c r="P394" s="20" t="str">
        <f>IF(COUNTA(J394:L394)&lt;&gt;2,"",ROUND(VLOOKUP(J394,食材リスト!$A$6:$H$505,6,FALSE)*L394/VLOOKUP(J394,食材リスト!$A$6:$H$505,2,FALSE),1))</f>
        <v/>
      </c>
      <c r="Q394" s="25" t="str">
        <f>IF(COUNTA(J394:L394)&lt;&gt;2,"",ROUND(VLOOKUP(J394,食材リスト!$A$6:$H$505,7,FALSE)*L394/VLOOKUP(J394,食材リスト!$A$6:$H$505,2,FALSE),0))</f>
        <v/>
      </c>
      <c r="S394" s="154"/>
      <c r="T394" s="155"/>
      <c r="U394" s="34"/>
      <c r="V394" s="12" t="str">
        <f>IF(S394="","",VLOOKUP(S394,食材リスト!$A$6:$H$505,3,FALSE))</f>
        <v/>
      </c>
      <c r="W394" s="19" t="str">
        <f>IF(COUNTA(S394:U394)&lt;&gt;2,"",ROUND(VLOOKUP(S394,食材リスト!$A$6:$H$505,4,FALSE)*U394/VLOOKUP(S394,食材リスト!$A$6:$H$505,2,FALSE),1))</f>
        <v/>
      </c>
      <c r="X394" s="30" t="str">
        <f>IF(COUNTA(S394:U394)&lt;&gt;2,"",ROUND(VLOOKUP(S394,食材リスト!$A$6:$H$505,5,FALSE)*U394/VLOOKUP(S394,食材リスト!$A$6:$H$505,2,FALSE),1))</f>
        <v/>
      </c>
      <c r="Y394" s="20" t="str">
        <f>IF(COUNTA(S394:U394)&lt;&gt;2,"",ROUND(VLOOKUP(S394,食材リスト!$A$6:$H$505,6,FALSE)*U394/VLOOKUP(S394,食材リスト!$A$6:$H$505,2,FALSE),1))</f>
        <v/>
      </c>
      <c r="Z394" s="25" t="str">
        <f>IF(COUNTA(S394:U394)&lt;&gt;2,"",ROUND(VLOOKUP(S394,食材リスト!$A$6:$H$505,7,FALSE)*U394/VLOOKUP(S394,食材リスト!$A$6:$H$505,2,FALSE),0))</f>
        <v/>
      </c>
    </row>
    <row r="395" spans="1:26" ht="13.5" customHeight="1">
      <c r="A395" s="154"/>
      <c r="B395" s="155"/>
      <c r="C395" s="34"/>
      <c r="D395" s="12" t="str">
        <f>IF(A395="","",VLOOKUP(A395,食材リスト!$A$6:$H$505,3,FALSE))</f>
        <v/>
      </c>
      <c r="E395" s="19" t="str">
        <f>IF(COUNTA(A395:C395)&lt;&gt;2,"",ROUND(VLOOKUP(A395,食材リスト!$A$6:$H$505,4,FALSE)*C395/VLOOKUP(A395,食材リスト!$A$6:$H$505,2,FALSE),1))</f>
        <v/>
      </c>
      <c r="F395" s="30" t="str">
        <f>IF(COUNTA(A395:C395)&lt;&gt;2,"",ROUND(VLOOKUP(A395,食材リスト!$A$6:$H$505,5,FALSE)*C395/VLOOKUP(A395,食材リスト!$A$6:$H$505,2,FALSE),1))</f>
        <v/>
      </c>
      <c r="G395" s="20" t="str">
        <f>IF(COUNTA(A395:C395)&lt;&gt;2,"",ROUND(VLOOKUP(A395,食材リスト!$A$6:$H$505,6,FALSE)*C395/VLOOKUP(A395,食材リスト!$A$6:$H$505,2,FALSE),1))</f>
        <v/>
      </c>
      <c r="H395" s="25" t="str">
        <f>IF(COUNTA(A395:C395)&lt;&gt;2,"",ROUND(VLOOKUP(A395,食材リスト!$A$6:$H$505,7,FALSE)*C395/VLOOKUP(A395,食材リスト!$A$6:$H$505,2,FALSE),0))</f>
        <v/>
      </c>
      <c r="J395" s="154"/>
      <c r="K395" s="155"/>
      <c r="L395" s="34"/>
      <c r="M395" s="12" t="str">
        <f>IF(J395="","",VLOOKUP(J395,食材リスト!$A$6:$H$505,3,FALSE))</f>
        <v/>
      </c>
      <c r="N395" s="19" t="str">
        <f>IF(COUNTA(J395:L395)&lt;&gt;2,"",ROUND(VLOOKUP(J395,食材リスト!$A$6:$H$505,4,FALSE)*L395/VLOOKUP(J395,食材リスト!$A$6:$H$505,2,FALSE),1))</f>
        <v/>
      </c>
      <c r="O395" s="30" t="str">
        <f>IF(COUNTA(J395:L395)&lt;&gt;2,"",ROUND(VLOOKUP(J395,食材リスト!$A$6:$H$505,5,FALSE)*L395/VLOOKUP(J395,食材リスト!$A$6:$H$505,2,FALSE),1))</f>
        <v/>
      </c>
      <c r="P395" s="20" t="str">
        <f>IF(COUNTA(J395:L395)&lt;&gt;2,"",ROUND(VLOOKUP(J395,食材リスト!$A$6:$H$505,6,FALSE)*L395/VLOOKUP(J395,食材リスト!$A$6:$H$505,2,FALSE),1))</f>
        <v/>
      </c>
      <c r="Q395" s="25" t="str">
        <f>IF(COUNTA(J395:L395)&lt;&gt;2,"",ROUND(VLOOKUP(J395,食材リスト!$A$6:$H$505,7,FALSE)*L395/VLOOKUP(J395,食材リスト!$A$6:$H$505,2,FALSE),0))</f>
        <v/>
      </c>
      <c r="S395" s="154"/>
      <c r="T395" s="155"/>
      <c r="U395" s="34"/>
      <c r="V395" s="12" t="str">
        <f>IF(S395="","",VLOOKUP(S395,食材リスト!$A$6:$H$505,3,FALSE))</f>
        <v/>
      </c>
      <c r="W395" s="19" t="str">
        <f>IF(COUNTA(S395:U395)&lt;&gt;2,"",ROUND(VLOOKUP(S395,食材リスト!$A$6:$H$505,4,FALSE)*U395/VLOOKUP(S395,食材リスト!$A$6:$H$505,2,FALSE),1))</f>
        <v/>
      </c>
      <c r="X395" s="30" t="str">
        <f>IF(COUNTA(S395:U395)&lt;&gt;2,"",ROUND(VLOOKUP(S395,食材リスト!$A$6:$H$505,5,FALSE)*U395/VLOOKUP(S395,食材リスト!$A$6:$H$505,2,FALSE),1))</f>
        <v/>
      </c>
      <c r="Y395" s="20" t="str">
        <f>IF(COUNTA(S395:U395)&lt;&gt;2,"",ROUND(VLOOKUP(S395,食材リスト!$A$6:$H$505,6,FALSE)*U395/VLOOKUP(S395,食材リスト!$A$6:$H$505,2,FALSE),1))</f>
        <v/>
      </c>
      <c r="Z395" s="25" t="str">
        <f>IF(COUNTA(S395:U395)&lt;&gt;2,"",ROUND(VLOOKUP(S395,食材リスト!$A$6:$H$505,7,FALSE)*U395/VLOOKUP(S395,食材リスト!$A$6:$H$505,2,FALSE),0))</f>
        <v/>
      </c>
    </row>
    <row r="396" spans="1:26" ht="13.5" customHeight="1">
      <c r="A396" s="152"/>
      <c r="B396" s="153"/>
      <c r="C396" s="43"/>
      <c r="D396" s="13" t="str">
        <f>IF(A396="","",VLOOKUP(A396,食材リスト!$A$6:$H$505,3,FALSE))</f>
        <v/>
      </c>
      <c r="E396" s="21" t="str">
        <f>IF(COUNTA(A396:C396)&lt;&gt;2,"",ROUND(VLOOKUP(A396,食材リスト!$A$6:$H$505,4,FALSE)*C396/VLOOKUP(A396,食材リスト!$A$6:$H$505,2,FALSE),1))</f>
        <v/>
      </c>
      <c r="F396" s="31" t="str">
        <f>IF(COUNTA(A396:C396)&lt;&gt;2,"",ROUND(VLOOKUP(A396,食材リスト!$A$6:$H$505,5,FALSE)*C396/VLOOKUP(A396,食材リスト!$A$6:$H$505,2,FALSE),1))</f>
        <v/>
      </c>
      <c r="G396" s="22" t="str">
        <f>IF(COUNTA(A396:C396)&lt;&gt;2,"",ROUND(VLOOKUP(A396,食材リスト!$A$6:$H$505,6,FALSE)*C396/VLOOKUP(A396,食材リスト!$A$6:$H$505,2,FALSE),1))</f>
        <v/>
      </c>
      <c r="H396" s="26" t="str">
        <f>IF(COUNTA(A396:C396)&lt;&gt;2,"",ROUND(VLOOKUP(A396,食材リスト!$A$6:$H$505,7,FALSE)*C396/VLOOKUP(A396,食材リスト!$A$6:$H$505,2,FALSE),0))</f>
        <v/>
      </c>
      <c r="J396" s="152"/>
      <c r="K396" s="153"/>
      <c r="L396" s="43"/>
      <c r="M396" s="13" t="str">
        <f>IF(J396="","",VLOOKUP(J396,食材リスト!$A$6:$H$505,3,FALSE))</f>
        <v/>
      </c>
      <c r="N396" s="21" t="str">
        <f>IF(COUNTA(J396:L396)&lt;&gt;2,"",ROUND(VLOOKUP(J396,食材リスト!$A$6:$H$505,4,FALSE)*L396/VLOOKUP(J396,食材リスト!$A$6:$H$505,2,FALSE),1))</f>
        <v/>
      </c>
      <c r="O396" s="31" t="str">
        <f>IF(COUNTA(J396:L396)&lt;&gt;2,"",ROUND(VLOOKUP(J396,食材リスト!$A$6:$H$505,5,FALSE)*L396/VLOOKUP(J396,食材リスト!$A$6:$H$505,2,FALSE),1))</f>
        <v/>
      </c>
      <c r="P396" s="22" t="str">
        <f>IF(COUNTA(J396:L396)&lt;&gt;2,"",ROUND(VLOOKUP(J396,食材リスト!$A$6:$H$505,6,FALSE)*L396/VLOOKUP(J396,食材リスト!$A$6:$H$505,2,FALSE),1))</f>
        <v/>
      </c>
      <c r="Q396" s="26" t="str">
        <f>IF(COUNTA(J396:L396)&lt;&gt;2,"",ROUND(VLOOKUP(J396,食材リスト!$A$6:$H$505,7,FALSE)*L396/VLOOKUP(J396,食材リスト!$A$6:$H$505,2,FALSE),0))</f>
        <v/>
      </c>
      <c r="S396" s="152"/>
      <c r="T396" s="153"/>
      <c r="U396" s="43"/>
      <c r="V396" s="13" t="str">
        <f>IF(S396="","",VLOOKUP(S396,食材リスト!$A$6:$H$505,3,FALSE))</f>
        <v/>
      </c>
      <c r="W396" s="21" t="str">
        <f>IF(COUNTA(S396:U396)&lt;&gt;2,"",ROUND(VLOOKUP(S396,食材リスト!$A$6:$H$505,4,FALSE)*U396/VLOOKUP(S396,食材リスト!$A$6:$H$505,2,FALSE),1))</f>
        <v/>
      </c>
      <c r="X396" s="31" t="str">
        <f>IF(COUNTA(S396:U396)&lt;&gt;2,"",ROUND(VLOOKUP(S396,食材リスト!$A$6:$H$505,5,FALSE)*U396/VLOOKUP(S396,食材リスト!$A$6:$H$505,2,FALSE),1))</f>
        <v/>
      </c>
      <c r="Y396" s="22" t="str">
        <f>IF(COUNTA(S396:U396)&lt;&gt;2,"",ROUND(VLOOKUP(S396,食材リスト!$A$6:$H$505,6,FALSE)*U396/VLOOKUP(S396,食材リスト!$A$6:$H$505,2,FALSE),1))</f>
        <v/>
      </c>
      <c r="Z396" s="26" t="str">
        <f>IF(COUNTA(S396:U396)&lt;&gt;2,"",ROUND(VLOOKUP(S396,食材リスト!$A$6:$H$505,7,FALSE)*U396/VLOOKUP(S396,食材リスト!$A$6:$H$505,2,FALSE),0))</f>
        <v/>
      </c>
    </row>
    <row r="397" spans="1:26" ht="13.5" customHeight="1">
      <c r="N397" s="5"/>
      <c r="O397" s="5"/>
    </row>
    <row r="398" spans="1:26" ht="13.5" customHeight="1">
      <c r="A398" s="27"/>
      <c r="E398"/>
      <c r="F398"/>
    </row>
    <row r="399" spans="1:26" ht="13.5" customHeight="1">
      <c r="A399" s="158" t="s">
        <v>46</v>
      </c>
      <c r="E399" s="102" t="s">
        <v>42</v>
      </c>
      <c r="F399" s="103"/>
      <c r="G399" s="103"/>
      <c r="H399" s="104"/>
      <c r="J399" s="158" t="s">
        <v>46</v>
      </c>
      <c r="N399" s="102" t="s">
        <v>42</v>
      </c>
      <c r="O399" s="103"/>
      <c r="P399" s="103"/>
      <c r="Q399" s="104"/>
      <c r="S399" s="158" t="s">
        <v>46</v>
      </c>
      <c r="W399" s="102" t="s">
        <v>42</v>
      </c>
      <c r="X399" s="103"/>
      <c r="Y399" s="103"/>
      <c r="Z399" s="104"/>
    </row>
    <row r="400" spans="1:26" ht="13.5" customHeight="1">
      <c r="A400" s="213"/>
      <c r="E400" s="81" t="str">
        <f>IF(SUM(E402:G421)=0,"",ROUND(SUM(E402:E421),0)&amp;"g "&amp;"("&amp;ROUND(SUM(E402:E421)*100/(SUM(E402:E421)+SUM(F402:F421)+SUM(G402:G421)),0)&amp;"%)")</f>
        <v/>
      </c>
      <c r="F400" s="80" t="str">
        <f>IF(SUM(E402:G421)=0,"",ROUND(SUM(F402:F421),0)&amp;"g "&amp;"("&amp;ROUND(SUM(F402:F421)*100/(SUM(E402:E421)+SUM(F402:F421)+SUM(G402:G421)),0)&amp;"%)")</f>
        <v/>
      </c>
      <c r="G400" s="78" t="str">
        <f>IF(SUM(E402:G421)=0,"",ROUND(SUM(G402:G421),0)&amp;"g "&amp;"("&amp;ROUND(SUM(G402:G421)*100/(SUM(E402:E421)+SUM(F402:F421)+SUM(G402:G421)),0)&amp;"%)")</f>
        <v/>
      </c>
      <c r="H400" s="79">
        <f>SUM(H402:H421)</f>
        <v>0</v>
      </c>
      <c r="J400" s="213"/>
      <c r="N400" s="81" t="str">
        <f>IF(SUM(N402:P421)=0,"",ROUND(SUM(N402:N421),0)&amp;"g "&amp;"("&amp;ROUND(SUM(N402:N421)*100/(SUM(N402:N421)+SUM(O402:O421)+SUM(P402:P421)),0)&amp;"%)")</f>
        <v/>
      </c>
      <c r="O400" s="80" t="str">
        <f>IF(SUM(N402:P421)=0,"",ROUND(SUM(O402:O421),0)&amp;"g "&amp;"("&amp;ROUND(SUM(O402:O421)*100/(SUM(N402:N421)+SUM(O402:O421)+SUM(P402:P421)),0)&amp;"%)")</f>
        <v/>
      </c>
      <c r="P400" s="78" t="str">
        <f>IF(SUM(N402:P421)=0,"",ROUND(SUM(P402:P421),0)&amp;"g "&amp;"("&amp;ROUND(SUM(P402:P421)*100/(SUM(N402:N421)+SUM(O402:O421)+SUM(P402:P421)),0)&amp;"%)")</f>
        <v/>
      </c>
      <c r="Q400" s="79">
        <f>SUM(Q402:Q421)</f>
        <v>0</v>
      </c>
      <c r="S400" s="213"/>
      <c r="W400" s="81" t="str">
        <f>IF(SUM(W402:Y421)=0,"",ROUND(SUM(W402:W421),0)&amp;"g "&amp;"("&amp;ROUND(SUM(W402:W421)*100/(SUM(W402:W421)+SUM(X402:X421)+SUM(Y402:Y421)),0)&amp;"%)")</f>
        <v/>
      </c>
      <c r="X400" s="80" t="str">
        <f>IF(SUM(W402:Y421)=0,"",ROUND(SUM(X402:X421),0)&amp;"g "&amp;"("&amp;ROUND(SUM(X402:X421)*100/(SUM(W402:W421)+SUM(X402:X421)+SUM(Y402:Y421)),0)&amp;"%)")</f>
        <v/>
      </c>
      <c r="Y400" s="78" t="str">
        <f>IF(SUM(W402:Y421)=0,"",ROUND(SUM(Y402:Y421),0)&amp;"g "&amp;"("&amp;ROUND(SUM(Y402:Y421)*100/(SUM(W402:W421)+SUM(X402:X421)+SUM(Y402:Y421)),0)&amp;"%)")</f>
        <v/>
      </c>
      <c r="Z400" s="79">
        <f>SUM(Z402:Z421)</f>
        <v>0</v>
      </c>
    </row>
    <row r="401" spans="1:26" ht="13.5" customHeight="1">
      <c r="A401" s="105" t="s">
        <v>30</v>
      </c>
      <c r="B401" s="106"/>
      <c r="C401" s="2" t="s">
        <v>35</v>
      </c>
      <c r="D401" s="6" t="s">
        <v>24</v>
      </c>
      <c r="E401" s="107" t="s">
        <v>23</v>
      </c>
      <c r="F401" s="28" t="s">
        <v>21</v>
      </c>
      <c r="G401" s="103" t="s">
        <v>22</v>
      </c>
      <c r="H401" s="6" t="s">
        <v>25</v>
      </c>
      <c r="J401" s="105" t="s">
        <v>30</v>
      </c>
      <c r="K401" s="106"/>
      <c r="L401" s="2" t="s">
        <v>35</v>
      </c>
      <c r="M401" s="6" t="s">
        <v>24</v>
      </c>
      <c r="N401" s="107" t="s">
        <v>23</v>
      </c>
      <c r="O401" s="28" t="s">
        <v>21</v>
      </c>
      <c r="P401" s="103" t="s">
        <v>22</v>
      </c>
      <c r="Q401" s="6" t="s">
        <v>25</v>
      </c>
      <c r="S401" s="105" t="s">
        <v>30</v>
      </c>
      <c r="T401" s="106"/>
      <c r="U401" s="2" t="s">
        <v>35</v>
      </c>
      <c r="V401" s="6" t="s">
        <v>24</v>
      </c>
      <c r="W401" s="107" t="s">
        <v>23</v>
      </c>
      <c r="X401" s="28" t="s">
        <v>21</v>
      </c>
      <c r="Y401" s="103" t="s">
        <v>22</v>
      </c>
      <c r="Z401" s="6" t="s">
        <v>25</v>
      </c>
    </row>
    <row r="402" spans="1:26" ht="13.5" customHeight="1">
      <c r="A402" s="160"/>
      <c r="B402" s="161"/>
      <c r="C402" s="49"/>
      <c r="D402" s="23" t="str">
        <f>IF(A402="","",VLOOKUP(A402,食材リスト!$A$6:$H$505,3,FALSE))</f>
        <v/>
      </c>
      <c r="E402" s="17" t="str">
        <f>IF(COUNTA(A402:C402)&lt;&gt;2,"",ROUND(VLOOKUP(A402,食材リスト!$A$6:$H$505,4,FALSE)*C402/VLOOKUP(A402,食材リスト!$A$6:$H$505,2,FALSE),1))</f>
        <v/>
      </c>
      <c r="F402" s="29" t="str">
        <f>IF(COUNTA(A402:C402)&lt;&gt;2,"",ROUND(VLOOKUP(A402,食材リスト!$A$6:$H$505,5,FALSE)*C402/VLOOKUP(A402,食材リスト!$A$6:$H$505,2,FALSE),1))</f>
        <v/>
      </c>
      <c r="G402" s="18" t="str">
        <f>IF(COUNTA(A402:C402)&lt;&gt;2,"",ROUND(VLOOKUP(A402,食材リスト!$A$6:$H$505,6,FALSE)*C402/VLOOKUP(A402,食材リスト!$A$6:$H$505,2,FALSE),1))</f>
        <v/>
      </c>
      <c r="H402" s="24" t="str">
        <f>IF(COUNTA(A402:C402)&lt;&gt;2,"",ROUND(VLOOKUP(A402,食材リスト!$A$6:$H$505,7,FALSE)*C402/VLOOKUP(A402,食材リスト!$A$6:$H$505,2,FALSE),0))</f>
        <v/>
      </c>
      <c r="J402" s="154"/>
      <c r="K402" s="155"/>
      <c r="L402" s="49"/>
      <c r="M402" s="23" t="str">
        <f>IF(J402="","",VLOOKUP(J402,食材リスト!$A$6:$H$505,3,FALSE))</f>
        <v/>
      </c>
      <c r="N402" s="17" t="str">
        <f>IF(COUNTA(J402:L402)&lt;&gt;2,"",ROUND(VLOOKUP(J402,食材リスト!$A$6:$H$505,4,FALSE)*L402/VLOOKUP(J402,食材リスト!$A$6:$H$505,2,FALSE),1))</f>
        <v/>
      </c>
      <c r="O402" s="29" t="str">
        <f>IF(COUNTA(J402:L402)&lt;&gt;2,"",ROUND(VLOOKUP(J402,食材リスト!$A$6:$H$505,5,FALSE)*L402/VLOOKUP(J402,食材リスト!$A$6:$H$505,2,FALSE),1))</f>
        <v/>
      </c>
      <c r="P402" s="18" t="str">
        <f>IF(COUNTA(J402:L402)&lt;&gt;2,"",ROUND(VLOOKUP(J402,食材リスト!$A$6:$H$505,6,FALSE)*L402/VLOOKUP(J402,食材リスト!$A$6:$H$505,2,FALSE),1))</f>
        <v/>
      </c>
      <c r="Q402" s="24" t="str">
        <f>IF(COUNTA(J402:L402)&lt;&gt;2,"",ROUND(VLOOKUP(J402,食材リスト!$A$6:$H$505,7,FALSE)*L402/VLOOKUP(J402,食材リスト!$A$6:$H$505,2,FALSE),0))</f>
        <v/>
      </c>
      <c r="S402" s="154"/>
      <c r="T402" s="155"/>
      <c r="U402" s="49"/>
      <c r="V402" s="23" t="str">
        <f>IF(S402="","",VLOOKUP(S402,食材リスト!$A$6:$H$505,3,FALSE))</f>
        <v/>
      </c>
      <c r="W402" s="17" t="str">
        <f>IF(COUNTA(S402:U402)&lt;&gt;2,"",ROUND(VLOOKUP(S402,食材リスト!$A$6:$H$505,4,FALSE)*U402/VLOOKUP(S402,食材リスト!$A$6:$H$505,2,FALSE),1))</f>
        <v/>
      </c>
      <c r="X402" s="29" t="str">
        <f>IF(COUNTA(S402:U402)&lt;&gt;2,"",ROUND(VLOOKUP(S402,食材リスト!$A$6:$H$505,5,FALSE)*U402/VLOOKUP(S402,食材リスト!$A$6:$H$505,2,FALSE),1))</f>
        <v/>
      </c>
      <c r="Y402" s="18" t="str">
        <f>IF(COUNTA(S402:U402)&lt;&gt;2,"",ROUND(VLOOKUP(S402,食材リスト!$A$6:$H$505,6,FALSE)*U402/VLOOKUP(S402,食材リスト!$A$6:$H$505,2,FALSE),1))</f>
        <v/>
      </c>
      <c r="Z402" s="24" t="str">
        <f>IF(COUNTA(S402:U402)&lt;&gt;2,"",ROUND(VLOOKUP(S402,食材リスト!$A$6:$H$505,7,FALSE)*U402/VLOOKUP(S402,食材リスト!$A$6:$H$505,2,FALSE),0))</f>
        <v/>
      </c>
    </row>
    <row r="403" spans="1:26" ht="13.5" customHeight="1">
      <c r="A403" s="154"/>
      <c r="B403" s="155"/>
      <c r="C403" s="34"/>
      <c r="D403" s="12" t="str">
        <f>IF(A403="","",VLOOKUP(A403,食材リスト!$A$6:$H$505,3,FALSE))</f>
        <v/>
      </c>
      <c r="E403" s="19" t="str">
        <f>IF(COUNTA(A403:C403)&lt;&gt;2,"",ROUND(VLOOKUP(A403,食材リスト!$A$6:$H$505,4,FALSE)*C403/VLOOKUP(A403,食材リスト!$A$6:$H$505,2,FALSE),1))</f>
        <v/>
      </c>
      <c r="F403" s="30" t="str">
        <f>IF(COUNTA(A403:C403)&lt;&gt;2,"",ROUND(VLOOKUP(A403,食材リスト!$A$6:$H$505,5,FALSE)*C403/VLOOKUP(A403,食材リスト!$A$6:$H$505,2,FALSE),1))</f>
        <v/>
      </c>
      <c r="G403" s="20" t="str">
        <f>IF(COUNTA(A403:C403)&lt;&gt;2,"",ROUND(VLOOKUP(A403,食材リスト!$A$6:$H$505,6,FALSE)*C403/VLOOKUP(A403,食材リスト!$A$6:$H$505,2,FALSE),1))</f>
        <v/>
      </c>
      <c r="H403" s="25" t="str">
        <f>IF(COUNTA(A403:C403)&lt;&gt;2,"",ROUND(VLOOKUP(A403,食材リスト!$A$6:$H$505,7,FALSE)*C403/VLOOKUP(A403,食材リスト!$A$6:$H$505,2,FALSE),0))</f>
        <v/>
      </c>
      <c r="J403" s="154"/>
      <c r="K403" s="155"/>
      <c r="L403" s="34"/>
      <c r="M403" s="12" t="str">
        <f>IF(J403="","",VLOOKUP(J403,食材リスト!$A$6:$H$505,3,FALSE))</f>
        <v/>
      </c>
      <c r="N403" s="19" t="str">
        <f>IF(COUNTA(J403:L403)&lt;&gt;2,"",ROUND(VLOOKUP(J403,食材リスト!$A$6:$H$505,4,FALSE)*L403/VLOOKUP(J403,食材リスト!$A$6:$H$505,2,FALSE),1))</f>
        <v/>
      </c>
      <c r="O403" s="30" t="str">
        <f>IF(COUNTA(J403:L403)&lt;&gt;2,"",ROUND(VLOOKUP(J403,食材リスト!$A$6:$H$505,5,FALSE)*L403/VLOOKUP(J403,食材リスト!$A$6:$H$505,2,FALSE),1))</f>
        <v/>
      </c>
      <c r="P403" s="20" t="str">
        <f>IF(COUNTA(J403:L403)&lt;&gt;2,"",ROUND(VLOOKUP(J403,食材リスト!$A$6:$H$505,6,FALSE)*L403/VLOOKUP(J403,食材リスト!$A$6:$H$505,2,FALSE),1))</f>
        <v/>
      </c>
      <c r="Q403" s="25" t="str">
        <f>IF(COUNTA(J403:L403)&lt;&gt;2,"",ROUND(VLOOKUP(J403,食材リスト!$A$6:$H$505,7,FALSE)*L403/VLOOKUP(J403,食材リスト!$A$6:$H$505,2,FALSE),0))</f>
        <v/>
      </c>
      <c r="S403" s="154"/>
      <c r="T403" s="155"/>
      <c r="U403" s="34"/>
      <c r="V403" s="12" t="str">
        <f>IF(S403="","",VLOOKUP(S403,食材リスト!$A$6:$H$505,3,FALSE))</f>
        <v/>
      </c>
      <c r="W403" s="19" t="str">
        <f>IF(COUNTA(S403:U403)&lt;&gt;2,"",ROUND(VLOOKUP(S403,食材リスト!$A$6:$H$505,4,FALSE)*U403/VLOOKUP(S403,食材リスト!$A$6:$H$505,2,FALSE),1))</f>
        <v/>
      </c>
      <c r="X403" s="30" t="str">
        <f>IF(COUNTA(S403:U403)&lt;&gt;2,"",ROUND(VLOOKUP(S403,食材リスト!$A$6:$H$505,5,FALSE)*U403/VLOOKUP(S403,食材リスト!$A$6:$H$505,2,FALSE),1))</f>
        <v/>
      </c>
      <c r="Y403" s="20" t="str">
        <f>IF(COUNTA(S403:U403)&lt;&gt;2,"",ROUND(VLOOKUP(S403,食材リスト!$A$6:$H$505,6,FALSE)*U403/VLOOKUP(S403,食材リスト!$A$6:$H$505,2,FALSE),1))</f>
        <v/>
      </c>
      <c r="Z403" s="25" t="str">
        <f>IF(COUNTA(S403:U403)&lt;&gt;2,"",ROUND(VLOOKUP(S403,食材リスト!$A$6:$H$505,7,FALSE)*U403/VLOOKUP(S403,食材リスト!$A$6:$H$505,2,FALSE),0))</f>
        <v/>
      </c>
    </row>
    <row r="404" spans="1:26" ht="13.5" customHeight="1">
      <c r="A404" s="154"/>
      <c r="B404" s="155"/>
      <c r="C404" s="34"/>
      <c r="D404" s="12" t="str">
        <f>IF(A404="","",VLOOKUP(A404,食材リスト!$A$6:$H$505,3,FALSE))</f>
        <v/>
      </c>
      <c r="E404" s="19" t="str">
        <f>IF(COUNTA(A404:C404)&lt;&gt;2,"",ROUND(VLOOKUP(A404,食材リスト!$A$6:$H$505,4,FALSE)*C404/VLOOKUP(A404,食材リスト!$A$6:$H$505,2,FALSE),1))</f>
        <v/>
      </c>
      <c r="F404" s="30" t="str">
        <f>IF(COUNTA(A404:C404)&lt;&gt;2,"",ROUND(VLOOKUP(A404,食材リスト!$A$6:$H$505,5,FALSE)*C404/VLOOKUP(A404,食材リスト!$A$6:$H$505,2,FALSE),1))</f>
        <v/>
      </c>
      <c r="G404" s="20" t="str">
        <f>IF(COUNTA(A404:C404)&lt;&gt;2,"",ROUND(VLOOKUP(A404,食材リスト!$A$6:$H$505,6,FALSE)*C404/VLOOKUP(A404,食材リスト!$A$6:$H$505,2,FALSE),1))</f>
        <v/>
      </c>
      <c r="H404" s="25" t="str">
        <f>IF(COUNTA(A404:C404)&lt;&gt;2,"",ROUND(VLOOKUP(A404,食材リスト!$A$6:$H$505,7,FALSE)*C404/VLOOKUP(A404,食材リスト!$A$6:$H$505,2,FALSE),0))</f>
        <v/>
      </c>
      <c r="J404" s="154"/>
      <c r="K404" s="155"/>
      <c r="L404" s="34"/>
      <c r="M404" s="12" t="str">
        <f>IF(J404="","",VLOOKUP(J404,食材リスト!$A$6:$H$505,3,FALSE))</f>
        <v/>
      </c>
      <c r="N404" s="19" t="str">
        <f>IF(COUNTA(J404:L404)&lt;&gt;2,"",ROUND(VLOOKUP(J404,食材リスト!$A$6:$H$505,4,FALSE)*L404/VLOOKUP(J404,食材リスト!$A$6:$H$505,2,FALSE),1))</f>
        <v/>
      </c>
      <c r="O404" s="30" t="str">
        <f>IF(COUNTA(J404:L404)&lt;&gt;2,"",ROUND(VLOOKUP(J404,食材リスト!$A$6:$H$505,5,FALSE)*L404/VLOOKUP(J404,食材リスト!$A$6:$H$505,2,FALSE),1))</f>
        <v/>
      </c>
      <c r="P404" s="20" t="str">
        <f>IF(COUNTA(J404:L404)&lt;&gt;2,"",ROUND(VLOOKUP(J404,食材リスト!$A$6:$H$505,6,FALSE)*L404/VLOOKUP(J404,食材リスト!$A$6:$H$505,2,FALSE),1))</f>
        <v/>
      </c>
      <c r="Q404" s="25" t="str">
        <f>IF(COUNTA(J404:L404)&lt;&gt;2,"",ROUND(VLOOKUP(J404,食材リスト!$A$6:$H$505,7,FALSE)*L404/VLOOKUP(J404,食材リスト!$A$6:$H$505,2,FALSE),0))</f>
        <v/>
      </c>
      <c r="S404" s="154"/>
      <c r="T404" s="155"/>
      <c r="U404" s="34"/>
      <c r="V404" s="12" t="str">
        <f>IF(S404="","",VLOOKUP(S404,食材リスト!$A$6:$H$505,3,FALSE))</f>
        <v/>
      </c>
      <c r="W404" s="19" t="str">
        <f>IF(COUNTA(S404:U404)&lt;&gt;2,"",ROUND(VLOOKUP(S404,食材リスト!$A$6:$H$505,4,FALSE)*U404/VLOOKUP(S404,食材リスト!$A$6:$H$505,2,FALSE),1))</f>
        <v/>
      </c>
      <c r="X404" s="30" t="str">
        <f>IF(COUNTA(S404:U404)&lt;&gt;2,"",ROUND(VLOOKUP(S404,食材リスト!$A$6:$H$505,5,FALSE)*U404/VLOOKUP(S404,食材リスト!$A$6:$H$505,2,FALSE),1))</f>
        <v/>
      </c>
      <c r="Y404" s="20" t="str">
        <f>IF(COUNTA(S404:U404)&lt;&gt;2,"",ROUND(VLOOKUP(S404,食材リスト!$A$6:$H$505,6,FALSE)*U404/VLOOKUP(S404,食材リスト!$A$6:$H$505,2,FALSE),1))</f>
        <v/>
      </c>
      <c r="Z404" s="25" t="str">
        <f>IF(COUNTA(S404:U404)&lt;&gt;2,"",ROUND(VLOOKUP(S404,食材リスト!$A$6:$H$505,7,FALSE)*U404/VLOOKUP(S404,食材リスト!$A$6:$H$505,2,FALSE),0))</f>
        <v/>
      </c>
    </row>
    <row r="405" spans="1:26" ht="13.5" customHeight="1">
      <c r="A405" s="154"/>
      <c r="B405" s="155"/>
      <c r="C405" s="34"/>
      <c r="D405" s="12" t="str">
        <f>IF(A405="","",VLOOKUP(A405,食材リスト!$A$6:$H$505,3,FALSE))</f>
        <v/>
      </c>
      <c r="E405" s="19" t="str">
        <f>IF(COUNTA(A405:C405)&lt;&gt;2,"",ROUND(VLOOKUP(A405,食材リスト!$A$6:$H$505,4,FALSE)*C405/VLOOKUP(A405,食材リスト!$A$6:$H$505,2,FALSE),1))</f>
        <v/>
      </c>
      <c r="F405" s="30" t="str">
        <f>IF(COUNTA(A405:C405)&lt;&gt;2,"",ROUND(VLOOKUP(A405,食材リスト!$A$6:$H$505,5,FALSE)*C405/VLOOKUP(A405,食材リスト!$A$6:$H$505,2,FALSE),1))</f>
        <v/>
      </c>
      <c r="G405" s="20" t="str">
        <f>IF(COUNTA(A405:C405)&lt;&gt;2,"",ROUND(VLOOKUP(A405,食材リスト!$A$6:$H$505,6,FALSE)*C405/VLOOKUP(A405,食材リスト!$A$6:$H$505,2,FALSE),1))</f>
        <v/>
      </c>
      <c r="H405" s="25" t="str">
        <f>IF(COUNTA(A405:C405)&lt;&gt;2,"",ROUND(VLOOKUP(A405,食材リスト!$A$6:$H$505,7,FALSE)*C405/VLOOKUP(A405,食材リスト!$A$6:$H$505,2,FALSE),0))</f>
        <v/>
      </c>
      <c r="J405" s="154"/>
      <c r="K405" s="155"/>
      <c r="L405" s="34"/>
      <c r="M405" s="12" t="str">
        <f>IF(J405="","",VLOOKUP(J405,食材リスト!$A$6:$H$505,3,FALSE))</f>
        <v/>
      </c>
      <c r="N405" s="19" t="str">
        <f>IF(COUNTA(J405:L405)&lt;&gt;2,"",ROUND(VLOOKUP(J405,食材リスト!$A$6:$H$505,4,FALSE)*L405/VLOOKUP(J405,食材リスト!$A$6:$H$505,2,FALSE),1))</f>
        <v/>
      </c>
      <c r="O405" s="30" t="str">
        <f>IF(COUNTA(J405:L405)&lt;&gt;2,"",ROUND(VLOOKUP(J405,食材リスト!$A$6:$H$505,5,FALSE)*L405/VLOOKUP(J405,食材リスト!$A$6:$H$505,2,FALSE),1))</f>
        <v/>
      </c>
      <c r="P405" s="20" t="str">
        <f>IF(COUNTA(J405:L405)&lt;&gt;2,"",ROUND(VLOOKUP(J405,食材リスト!$A$6:$H$505,6,FALSE)*L405/VLOOKUP(J405,食材リスト!$A$6:$H$505,2,FALSE),1))</f>
        <v/>
      </c>
      <c r="Q405" s="25" t="str">
        <f>IF(COUNTA(J405:L405)&lt;&gt;2,"",ROUND(VLOOKUP(J405,食材リスト!$A$6:$H$505,7,FALSE)*L405/VLOOKUP(J405,食材リスト!$A$6:$H$505,2,FALSE),0))</f>
        <v/>
      </c>
      <c r="S405" s="154"/>
      <c r="T405" s="155"/>
      <c r="U405" s="34"/>
      <c r="V405" s="12" t="str">
        <f>IF(S405="","",VLOOKUP(S405,食材リスト!$A$6:$H$505,3,FALSE))</f>
        <v/>
      </c>
      <c r="W405" s="19" t="str">
        <f>IF(COUNTA(S405:U405)&lt;&gt;2,"",ROUND(VLOOKUP(S405,食材リスト!$A$6:$H$505,4,FALSE)*U405/VLOOKUP(S405,食材リスト!$A$6:$H$505,2,FALSE),1))</f>
        <v/>
      </c>
      <c r="X405" s="30" t="str">
        <f>IF(COUNTA(S405:U405)&lt;&gt;2,"",ROUND(VLOOKUP(S405,食材リスト!$A$6:$H$505,5,FALSE)*U405/VLOOKUP(S405,食材リスト!$A$6:$H$505,2,FALSE),1))</f>
        <v/>
      </c>
      <c r="Y405" s="20" t="str">
        <f>IF(COUNTA(S405:U405)&lt;&gt;2,"",ROUND(VLOOKUP(S405,食材リスト!$A$6:$H$505,6,FALSE)*U405/VLOOKUP(S405,食材リスト!$A$6:$H$505,2,FALSE),1))</f>
        <v/>
      </c>
      <c r="Z405" s="25" t="str">
        <f>IF(COUNTA(S405:U405)&lt;&gt;2,"",ROUND(VLOOKUP(S405,食材リスト!$A$6:$H$505,7,FALSE)*U405/VLOOKUP(S405,食材リスト!$A$6:$H$505,2,FALSE),0))</f>
        <v/>
      </c>
    </row>
    <row r="406" spans="1:26" ht="13.5" customHeight="1">
      <c r="A406" s="154"/>
      <c r="B406" s="155"/>
      <c r="C406" s="34"/>
      <c r="D406" s="12" t="str">
        <f>IF(A406="","",VLOOKUP(A406,食材リスト!$A$6:$H$505,3,FALSE))</f>
        <v/>
      </c>
      <c r="E406" s="19" t="str">
        <f>IF(COUNTA(A406:C406)&lt;&gt;2,"",ROUND(VLOOKUP(A406,食材リスト!$A$6:$H$505,4,FALSE)*C406/VLOOKUP(A406,食材リスト!$A$6:$H$505,2,FALSE),1))</f>
        <v/>
      </c>
      <c r="F406" s="30" t="str">
        <f>IF(COUNTA(A406:C406)&lt;&gt;2,"",ROUND(VLOOKUP(A406,食材リスト!$A$6:$H$505,5,FALSE)*C406/VLOOKUP(A406,食材リスト!$A$6:$H$505,2,FALSE),1))</f>
        <v/>
      </c>
      <c r="G406" s="20" t="str">
        <f>IF(COUNTA(A406:C406)&lt;&gt;2,"",ROUND(VLOOKUP(A406,食材リスト!$A$6:$H$505,6,FALSE)*C406/VLOOKUP(A406,食材リスト!$A$6:$H$505,2,FALSE),1))</f>
        <v/>
      </c>
      <c r="H406" s="25" t="str">
        <f>IF(COUNTA(A406:C406)&lt;&gt;2,"",ROUND(VLOOKUP(A406,食材リスト!$A$6:$H$505,7,FALSE)*C406/VLOOKUP(A406,食材リスト!$A$6:$H$505,2,FALSE),0))</f>
        <v/>
      </c>
      <c r="J406" s="154"/>
      <c r="K406" s="155"/>
      <c r="L406" s="34"/>
      <c r="M406" s="12" t="str">
        <f>IF(J406="","",VLOOKUP(J406,食材リスト!$A$6:$H$505,3,FALSE))</f>
        <v/>
      </c>
      <c r="N406" s="19" t="str">
        <f>IF(COUNTA(J406:L406)&lt;&gt;2,"",ROUND(VLOOKUP(J406,食材リスト!$A$6:$H$505,4,FALSE)*L406/VLOOKUP(J406,食材リスト!$A$6:$H$505,2,FALSE),1))</f>
        <v/>
      </c>
      <c r="O406" s="30" t="str">
        <f>IF(COUNTA(J406:L406)&lt;&gt;2,"",ROUND(VLOOKUP(J406,食材リスト!$A$6:$H$505,5,FALSE)*L406/VLOOKUP(J406,食材リスト!$A$6:$H$505,2,FALSE),1))</f>
        <v/>
      </c>
      <c r="P406" s="20" t="str">
        <f>IF(COUNTA(J406:L406)&lt;&gt;2,"",ROUND(VLOOKUP(J406,食材リスト!$A$6:$H$505,6,FALSE)*L406/VLOOKUP(J406,食材リスト!$A$6:$H$505,2,FALSE),1))</f>
        <v/>
      </c>
      <c r="Q406" s="25" t="str">
        <f>IF(COUNTA(J406:L406)&lt;&gt;2,"",ROUND(VLOOKUP(J406,食材リスト!$A$6:$H$505,7,FALSE)*L406/VLOOKUP(J406,食材リスト!$A$6:$H$505,2,FALSE),0))</f>
        <v/>
      </c>
      <c r="S406" s="154"/>
      <c r="T406" s="155"/>
      <c r="U406" s="34"/>
      <c r="V406" s="12" t="str">
        <f>IF(S406="","",VLOOKUP(S406,食材リスト!$A$6:$H$505,3,FALSE))</f>
        <v/>
      </c>
      <c r="W406" s="19" t="str">
        <f>IF(COUNTA(S406:U406)&lt;&gt;2,"",ROUND(VLOOKUP(S406,食材リスト!$A$6:$H$505,4,FALSE)*U406/VLOOKUP(S406,食材リスト!$A$6:$H$505,2,FALSE),1))</f>
        <v/>
      </c>
      <c r="X406" s="30" t="str">
        <f>IF(COUNTA(S406:U406)&lt;&gt;2,"",ROUND(VLOOKUP(S406,食材リスト!$A$6:$H$505,5,FALSE)*U406/VLOOKUP(S406,食材リスト!$A$6:$H$505,2,FALSE),1))</f>
        <v/>
      </c>
      <c r="Y406" s="20" t="str">
        <f>IF(COUNTA(S406:U406)&lt;&gt;2,"",ROUND(VLOOKUP(S406,食材リスト!$A$6:$H$505,6,FALSE)*U406/VLOOKUP(S406,食材リスト!$A$6:$H$505,2,FALSE),1))</f>
        <v/>
      </c>
      <c r="Z406" s="25" t="str">
        <f>IF(COUNTA(S406:U406)&lt;&gt;2,"",ROUND(VLOOKUP(S406,食材リスト!$A$6:$H$505,7,FALSE)*U406/VLOOKUP(S406,食材リスト!$A$6:$H$505,2,FALSE),0))</f>
        <v/>
      </c>
    </row>
    <row r="407" spans="1:26" ht="13.5" customHeight="1">
      <c r="A407" s="154"/>
      <c r="B407" s="155"/>
      <c r="C407" s="34"/>
      <c r="D407" s="12" t="str">
        <f>IF(A407="","",VLOOKUP(A407,食材リスト!$A$6:$H$505,3,FALSE))</f>
        <v/>
      </c>
      <c r="E407" s="19" t="str">
        <f>IF(COUNTA(A407:C407)&lt;&gt;2,"",ROUND(VLOOKUP(A407,食材リスト!$A$6:$H$505,4,FALSE)*C407/VLOOKUP(A407,食材リスト!$A$6:$H$505,2,FALSE),1))</f>
        <v/>
      </c>
      <c r="F407" s="30" t="str">
        <f>IF(COUNTA(A407:C407)&lt;&gt;2,"",ROUND(VLOOKUP(A407,食材リスト!$A$6:$H$505,5,FALSE)*C407/VLOOKUP(A407,食材リスト!$A$6:$H$505,2,FALSE),1))</f>
        <v/>
      </c>
      <c r="G407" s="20" t="str">
        <f>IF(COUNTA(A407:C407)&lt;&gt;2,"",ROUND(VLOOKUP(A407,食材リスト!$A$6:$H$505,6,FALSE)*C407/VLOOKUP(A407,食材リスト!$A$6:$H$505,2,FALSE),1))</f>
        <v/>
      </c>
      <c r="H407" s="25" t="str">
        <f>IF(COUNTA(A407:C407)&lt;&gt;2,"",ROUND(VLOOKUP(A407,食材リスト!$A$6:$H$505,7,FALSE)*C407/VLOOKUP(A407,食材リスト!$A$6:$H$505,2,FALSE),0))</f>
        <v/>
      </c>
      <c r="J407" s="154"/>
      <c r="K407" s="155"/>
      <c r="L407" s="34"/>
      <c r="M407" s="12" t="str">
        <f>IF(J407="","",VLOOKUP(J407,食材リスト!$A$6:$H$505,3,FALSE))</f>
        <v/>
      </c>
      <c r="N407" s="19" t="str">
        <f>IF(COUNTA(J407:L407)&lt;&gt;2,"",ROUND(VLOOKUP(J407,食材リスト!$A$6:$H$505,4,FALSE)*L407/VLOOKUP(J407,食材リスト!$A$6:$H$505,2,FALSE),1))</f>
        <v/>
      </c>
      <c r="O407" s="30" t="str">
        <f>IF(COUNTA(J407:L407)&lt;&gt;2,"",ROUND(VLOOKUP(J407,食材リスト!$A$6:$H$505,5,FALSE)*L407/VLOOKUP(J407,食材リスト!$A$6:$H$505,2,FALSE),1))</f>
        <v/>
      </c>
      <c r="P407" s="20" t="str">
        <f>IF(COUNTA(J407:L407)&lt;&gt;2,"",ROUND(VLOOKUP(J407,食材リスト!$A$6:$H$505,6,FALSE)*L407/VLOOKUP(J407,食材リスト!$A$6:$H$505,2,FALSE),1))</f>
        <v/>
      </c>
      <c r="Q407" s="25" t="str">
        <f>IF(COUNTA(J407:L407)&lt;&gt;2,"",ROUND(VLOOKUP(J407,食材リスト!$A$6:$H$505,7,FALSE)*L407/VLOOKUP(J407,食材リスト!$A$6:$H$505,2,FALSE),0))</f>
        <v/>
      </c>
      <c r="S407" s="154"/>
      <c r="T407" s="155"/>
      <c r="U407" s="34"/>
      <c r="V407" s="12" t="str">
        <f>IF(S407="","",VLOOKUP(S407,食材リスト!$A$6:$H$505,3,FALSE))</f>
        <v/>
      </c>
      <c r="W407" s="19" t="str">
        <f>IF(COUNTA(S407:U407)&lt;&gt;2,"",ROUND(VLOOKUP(S407,食材リスト!$A$6:$H$505,4,FALSE)*U407/VLOOKUP(S407,食材リスト!$A$6:$H$505,2,FALSE),1))</f>
        <v/>
      </c>
      <c r="X407" s="30" t="str">
        <f>IF(COUNTA(S407:U407)&lt;&gt;2,"",ROUND(VLOOKUP(S407,食材リスト!$A$6:$H$505,5,FALSE)*U407/VLOOKUP(S407,食材リスト!$A$6:$H$505,2,FALSE),1))</f>
        <v/>
      </c>
      <c r="Y407" s="20" t="str">
        <f>IF(COUNTA(S407:U407)&lt;&gt;2,"",ROUND(VLOOKUP(S407,食材リスト!$A$6:$H$505,6,FALSE)*U407/VLOOKUP(S407,食材リスト!$A$6:$H$505,2,FALSE),1))</f>
        <v/>
      </c>
      <c r="Z407" s="25" t="str">
        <f>IF(COUNTA(S407:U407)&lt;&gt;2,"",ROUND(VLOOKUP(S407,食材リスト!$A$6:$H$505,7,FALSE)*U407/VLOOKUP(S407,食材リスト!$A$6:$H$505,2,FALSE),0))</f>
        <v/>
      </c>
    </row>
    <row r="408" spans="1:26" ht="13.5" customHeight="1">
      <c r="A408" s="154"/>
      <c r="B408" s="155"/>
      <c r="C408" s="34"/>
      <c r="D408" s="12" t="str">
        <f>IF(A408="","",VLOOKUP(A408,食材リスト!$A$6:$H$505,3,FALSE))</f>
        <v/>
      </c>
      <c r="E408" s="19" t="str">
        <f>IF(COUNTA(A408:C408)&lt;&gt;2,"",ROUND(VLOOKUP(A408,食材リスト!$A$6:$H$505,4,FALSE)*C408/VLOOKUP(A408,食材リスト!$A$6:$H$505,2,FALSE),1))</f>
        <v/>
      </c>
      <c r="F408" s="30" t="str">
        <f>IF(COUNTA(A408:C408)&lt;&gt;2,"",ROUND(VLOOKUP(A408,食材リスト!$A$6:$H$505,5,FALSE)*C408/VLOOKUP(A408,食材リスト!$A$6:$H$505,2,FALSE),1))</f>
        <v/>
      </c>
      <c r="G408" s="20" t="str">
        <f>IF(COUNTA(A408:C408)&lt;&gt;2,"",ROUND(VLOOKUP(A408,食材リスト!$A$6:$H$505,6,FALSE)*C408/VLOOKUP(A408,食材リスト!$A$6:$H$505,2,FALSE),1))</f>
        <v/>
      </c>
      <c r="H408" s="25" t="str">
        <f>IF(COUNTA(A408:C408)&lt;&gt;2,"",ROUND(VLOOKUP(A408,食材リスト!$A$6:$H$505,7,FALSE)*C408/VLOOKUP(A408,食材リスト!$A$6:$H$505,2,FALSE),0))</f>
        <v/>
      </c>
      <c r="J408" s="154"/>
      <c r="K408" s="155"/>
      <c r="L408" s="34"/>
      <c r="M408" s="12" t="str">
        <f>IF(J408="","",VLOOKUP(J408,食材リスト!$A$6:$H$505,3,FALSE))</f>
        <v/>
      </c>
      <c r="N408" s="19" t="str">
        <f>IF(COUNTA(J408:L408)&lt;&gt;2,"",ROUND(VLOOKUP(J408,食材リスト!$A$6:$H$505,4,FALSE)*L408/VLOOKUP(J408,食材リスト!$A$6:$H$505,2,FALSE),1))</f>
        <v/>
      </c>
      <c r="O408" s="30" t="str">
        <f>IF(COUNTA(J408:L408)&lt;&gt;2,"",ROUND(VLOOKUP(J408,食材リスト!$A$6:$H$505,5,FALSE)*L408/VLOOKUP(J408,食材リスト!$A$6:$H$505,2,FALSE),1))</f>
        <v/>
      </c>
      <c r="P408" s="20" t="str">
        <f>IF(COUNTA(J408:L408)&lt;&gt;2,"",ROUND(VLOOKUP(J408,食材リスト!$A$6:$H$505,6,FALSE)*L408/VLOOKUP(J408,食材リスト!$A$6:$H$505,2,FALSE),1))</f>
        <v/>
      </c>
      <c r="Q408" s="25" t="str">
        <f>IF(COUNTA(J408:L408)&lt;&gt;2,"",ROUND(VLOOKUP(J408,食材リスト!$A$6:$H$505,7,FALSE)*L408/VLOOKUP(J408,食材リスト!$A$6:$H$505,2,FALSE),0))</f>
        <v/>
      </c>
      <c r="S408" s="154"/>
      <c r="T408" s="155"/>
      <c r="U408" s="34"/>
      <c r="V408" s="12" t="str">
        <f>IF(S408="","",VLOOKUP(S408,食材リスト!$A$6:$H$505,3,FALSE))</f>
        <v/>
      </c>
      <c r="W408" s="19" t="str">
        <f>IF(COUNTA(S408:U408)&lt;&gt;2,"",ROUND(VLOOKUP(S408,食材リスト!$A$6:$H$505,4,FALSE)*U408/VLOOKUP(S408,食材リスト!$A$6:$H$505,2,FALSE),1))</f>
        <v/>
      </c>
      <c r="X408" s="30" t="str">
        <f>IF(COUNTA(S408:U408)&lt;&gt;2,"",ROUND(VLOOKUP(S408,食材リスト!$A$6:$H$505,5,FALSE)*U408/VLOOKUP(S408,食材リスト!$A$6:$H$505,2,FALSE),1))</f>
        <v/>
      </c>
      <c r="Y408" s="20" t="str">
        <f>IF(COUNTA(S408:U408)&lt;&gt;2,"",ROUND(VLOOKUP(S408,食材リスト!$A$6:$H$505,6,FALSE)*U408/VLOOKUP(S408,食材リスト!$A$6:$H$505,2,FALSE),1))</f>
        <v/>
      </c>
      <c r="Z408" s="25" t="str">
        <f>IF(COUNTA(S408:U408)&lt;&gt;2,"",ROUND(VLOOKUP(S408,食材リスト!$A$6:$H$505,7,FALSE)*U408/VLOOKUP(S408,食材リスト!$A$6:$H$505,2,FALSE),0))</f>
        <v/>
      </c>
    </row>
    <row r="409" spans="1:26" ht="13.5" customHeight="1">
      <c r="A409" s="154"/>
      <c r="B409" s="155"/>
      <c r="C409" s="34"/>
      <c r="D409" s="12" t="str">
        <f>IF(A409="","",VLOOKUP(A409,食材リスト!$A$6:$H$505,3,FALSE))</f>
        <v/>
      </c>
      <c r="E409" s="19" t="str">
        <f>IF(COUNTA(A409:C409)&lt;&gt;2,"",ROUND(VLOOKUP(A409,食材リスト!$A$6:$H$505,4,FALSE)*C409/VLOOKUP(A409,食材リスト!$A$6:$H$505,2,FALSE),1))</f>
        <v/>
      </c>
      <c r="F409" s="30" t="str">
        <f>IF(COUNTA(A409:C409)&lt;&gt;2,"",ROUND(VLOOKUP(A409,食材リスト!$A$6:$H$505,5,FALSE)*C409/VLOOKUP(A409,食材リスト!$A$6:$H$505,2,FALSE),1))</f>
        <v/>
      </c>
      <c r="G409" s="20" t="str">
        <f>IF(COUNTA(A409:C409)&lt;&gt;2,"",ROUND(VLOOKUP(A409,食材リスト!$A$6:$H$505,6,FALSE)*C409/VLOOKUP(A409,食材リスト!$A$6:$H$505,2,FALSE),1))</f>
        <v/>
      </c>
      <c r="H409" s="25" t="str">
        <f>IF(COUNTA(A409:C409)&lt;&gt;2,"",ROUND(VLOOKUP(A409,食材リスト!$A$6:$H$505,7,FALSE)*C409/VLOOKUP(A409,食材リスト!$A$6:$H$505,2,FALSE),0))</f>
        <v/>
      </c>
      <c r="J409" s="154"/>
      <c r="K409" s="155"/>
      <c r="L409" s="34"/>
      <c r="M409" s="12" t="str">
        <f>IF(J409="","",VLOOKUP(J409,食材リスト!$A$6:$H$505,3,FALSE))</f>
        <v/>
      </c>
      <c r="N409" s="19" t="str">
        <f>IF(COUNTA(J409:L409)&lt;&gt;2,"",ROUND(VLOOKUP(J409,食材リスト!$A$6:$H$505,4,FALSE)*L409/VLOOKUP(J409,食材リスト!$A$6:$H$505,2,FALSE),1))</f>
        <v/>
      </c>
      <c r="O409" s="30" t="str">
        <f>IF(COUNTA(J409:L409)&lt;&gt;2,"",ROUND(VLOOKUP(J409,食材リスト!$A$6:$H$505,5,FALSE)*L409/VLOOKUP(J409,食材リスト!$A$6:$H$505,2,FALSE),1))</f>
        <v/>
      </c>
      <c r="P409" s="20" t="str">
        <f>IF(COUNTA(J409:L409)&lt;&gt;2,"",ROUND(VLOOKUP(J409,食材リスト!$A$6:$H$505,6,FALSE)*L409/VLOOKUP(J409,食材リスト!$A$6:$H$505,2,FALSE),1))</f>
        <v/>
      </c>
      <c r="Q409" s="25" t="str">
        <f>IF(COUNTA(J409:L409)&lt;&gt;2,"",ROUND(VLOOKUP(J409,食材リスト!$A$6:$H$505,7,FALSE)*L409/VLOOKUP(J409,食材リスト!$A$6:$H$505,2,FALSE),0))</f>
        <v/>
      </c>
      <c r="S409" s="154"/>
      <c r="T409" s="155"/>
      <c r="U409" s="34"/>
      <c r="V409" s="12" t="str">
        <f>IF(S409="","",VLOOKUP(S409,食材リスト!$A$6:$H$505,3,FALSE))</f>
        <v/>
      </c>
      <c r="W409" s="19" t="str">
        <f>IF(COUNTA(S409:U409)&lt;&gt;2,"",ROUND(VLOOKUP(S409,食材リスト!$A$6:$H$505,4,FALSE)*U409/VLOOKUP(S409,食材リスト!$A$6:$H$505,2,FALSE),1))</f>
        <v/>
      </c>
      <c r="X409" s="30" t="str">
        <f>IF(COUNTA(S409:U409)&lt;&gt;2,"",ROUND(VLOOKUP(S409,食材リスト!$A$6:$H$505,5,FALSE)*U409/VLOOKUP(S409,食材リスト!$A$6:$H$505,2,FALSE),1))</f>
        <v/>
      </c>
      <c r="Y409" s="20" t="str">
        <f>IF(COUNTA(S409:U409)&lt;&gt;2,"",ROUND(VLOOKUP(S409,食材リスト!$A$6:$H$505,6,FALSE)*U409/VLOOKUP(S409,食材リスト!$A$6:$H$505,2,FALSE),1))</f>
        <v/>
      </c>
      <c r="Z409" s="25" t="str">
        <f>IF(COUNTA(S409:U409)&lt;&gt;2,"",ROUND(VLOOKUP(S409,食材リスト!$A$6:$H$505,7,FALSE)*U409/VLOOKUP(S409,食材リスト!$A$6:$H$505,2,FALSE),0))</f>
        <v/>
      </c>
    </row>
    <row r="410" spans="1:26" ht="13.5" customHeight="1">
      <c r="A410" s="154"/>
      <c r="B410" s="155"/>
      <c r="C410" s="34"/>
      <c r="D410" s="12" t="str">
        <f>IF(A410="","",VLOOKUP(A410,食材リスト!$A$6:$H$505,3,FALSE))</f>
        <v/>
      </c>
      <c r="E410" s="19" t="str">
        <f>IF(COUNTA(A410:C410)&lt;&gt;2,"",ROUND(VLOOKUP(A410,食材リスト!$A$6:$H$505,4,FALSE)*C410/VLOOKUP(A410,食材リスト!$A$6:$H$505,2,FALSE),1))</f>
        <v/>
      </c>
      <c r="F410" s="30" t="str">
        <f>IF(COUNTA(A410:C410)&lt;&gt;2,"",ROUND(VLOOKUP(A410,食材リスト!$A$6:$H$505,5,FALSE)*C410/VLOOKUP(A410,食材リスト!$A$6:$H$505,2,FALSE),1))</f>
        <v/>
      </c>
      <c r="G410" s="20" t="str">
        <f>IF(COUNTA(A410:C410)&lt;&gt;2,"",ROUND(VLOOKUP(A410,食材リスト!$A$6:$H$505,6,FALSE)*C410/VLOOKUP(A410,食材リスト!$A$6:$H$505,2,FALSE),1))</f>
        <v/>
      </c>
      <c r="H410" s="25" t="str">
        <f>IF(COUNTA(A410:C410)&lt;&gt;2,"",ROUND(VLOOKUP(A410,食材リスト!$A$6:$H$505,7,FALSE)*C410/VLOOKUP(A410,食材リスト!$A$6:$H$505,2,FALSE),0))</f>
        <v/>
      </c>
      <c r="J410" s="154"/>
      <c r="K410" s="155"/>
      <c r="L410" s="34"/>
      <c r="M410" s="12" t="str">
        <f>IF(J410="","",VLOOKUP(J410,食材リスト!$A$6:$H$505,3,FALSE))</f>
        <v/>
      </c>
      <c r="N410" s="19" t="str">
        <f>IF(COUNTA(J410:L410)&lt;&gt;2,"",ROUND(VLOOKUP(J410,食材リスト!$A$6:$H$505,4,FALSE)*L410/VLOOKUP(J410,食材リスト!$A$6:$H$505,2,FALSE),1))</f>
        <v/>
      </c>
      <c r="O410" s="30" t="str">
        <f>IF(COUNTA(J410:L410)&lt;&gt;2,"",ROUND(VLOOKUP(J410,食材リスト!$A$6:$H$505,5,FALSE)*L410/VLOOKUP(J410,食材リスト!$A$6:$H$505,2,FALSE),1))</f>
        <v/>
      </c>
      <c r="P410" s="20" t="str">
        <f>IF(COUNTA(J410:L410)&lt;&gt;2,"",ROUND(VLOOKUP(J410,食材リスト!$A$6:$H$505,6,FALSE)*L410/VLOOKUP(J410,食材リスト!$A$6:$H$505,2,FALSE),1))</f>
        <v/>
      </c>
      <c r="Q410" s="25" t="str">
        <f>IF(COUNTA(J410:L410)&lt;&gt;2,"",ROUND(VLOOKUP(J410,食材リスト!$A$6:$H$505,7,FALSE)*L410/VLOOKUP(J410,食材リスト!$A$6:$H$505,2,FALSE),0))</f>
        <v/>
      </c>
      <c r="S410" s="154"/>
      <c r="T410" s="155"/>
      <c r="U410" s="34"/>
      <c r="V410" s="12" t="str">
        <f>IF(S410="","",VLOOKUP(S410,食材リスト!$A$6:$H$505,3,FALSE))</f>
        <v/>
      </c>
      <c r="W410" s="19" t="str">
        <f>IF(COUNTA(S410:U410)&lt;&gt;2,"",ROUND(VLOOKUP(S410,食材リスト!$A$6:$H$505,4,FALSE)*U410/VLOOKUP(S410,食材リスト!$A$6:$H$505,2,FALSE),1))</f>
        <v/>
      </c>
      <c r="X410" s="30" t="str">
        <f>IF(COUNTA(S410:U410)&lt;&gt;2,"",ROUND(VLOOKUP(S410,食材リスト!$A$6:$H$505,5,FALSE)*U410/VLOOKUP(S410,食材リスト!$A$6:$H$505,2,FALSE),1))</f>
        <v/>
      </c>
      <c r="Y410" s="20" t="str">
        <f>IF(COUNTA(S410:U410)&lt;&gt;2,"",ROUND(VLOOKUP(S410,食材リスト!$A$6:$H$505,6,FALSE)*U410/VLOOKUP(S410,食材リスト!$A$6:$H$505,2,FALSE),1))</f>
        <v/>
      </c>
      <c r="Z410" s="25" t="str">
        <f>IF(COUNTA(S410:U410)&lt;&gt;2,"",ROUND(VLOOKUP(S410,食材リスト!$A$6:$H$505,7,FALSE)*U410/VLOOKUP(S410,食材リスト!$A$6:$H$505,2,FALSE),0))</f>
        <v/>
      </c>
    </row>
    <row r="411" spans="1:26" ht="13.5" customHeight="1">
      <c r="A411" s="154"/>
      <c r="B411" s="155"/>
      <c r="C411" s="34"/>
      <c r="D411" s="12" t="str">
        <f>IF(A411="","",VLOOKUP(A411,食材リスト!$A$6:$H$505,3,FALSE))</f>
        <v/>
      </c>
      <c r="E411" s="19" t="str">
        <f>IF(COUNTA(A411:C411)&lt;&gt;2,"",ROUND(VLOOKUP(A411,食材リスト!$A$6:$H$505,4,FALSE)*C411/VLOOKUP(A411,食材リスト!$A$6:$H$505,2,FALSE),1))</f>
        <v/>
      </c>
      <c r="F411" s="30" t="str">
        <f>IF(COUNTA(A411:C411)&lt;&gt;2,"",ROUND(VLOOKUP(A411,食材リスト!$A$6:$H$505,5,FALSE)*C411/VLOOKUP(A411,食材リスト!$A$6:$H$505,2,FALSE),1))</f>
        <v/>
      </c>
      <c r="G411" s="20" t="str">
        <f>IF(COUNTA(A411:C411)&lt;&gt;2,"",ROUND(VLOOKUP(A411,食材リスト!$A$6:$H$505,6,FALSE)*C411/VLOOKUP(A411,食材リスト!$A$6:$H$505,2,FALSE),1))</f>
        <v/>
      </c>
      <c r="H411" s="25" t="str">
        <f>IF(COUNTA(A411:C411)&lt;&gt;2,"",ROUND(VLOOKUP(A411,食材リスト!$A$6:$H$505,7,FALSE)*C411/VLOOKUP(A411,食材リスト!$A$6:$H$505,2,FALSE),0))</f>
        <v/>
      </c>
      <c r="J411" s="154"/>
      <c r="K411" s="155"/>
      <c r="L411" s="34"/>
      <c r="M411" s="12" t="str">
        <f>IF(J411="","",VLOOKUP(J411,食材リスト!$A$6:$H$505,3,FALSE))</f>
        <v/>
      </c>
      <c r="N411" s="19" t="str">
        <f>IF(COUNTA(J411:L411)&lt;&gt;2,"",ROUND(VLOOKUP(J411,食材リスト!$A$6:$H$505,4,FALSE)*L411/VLOOKUP(J411,食材リスト!$A$6:$H$505,2,FALSE),1))</f>
        <v/>
      </c>
      <c r="O411" s="30" t="str">
        <f>IF(COUNTA(J411:L411)&lt;&gt;2,"",ROUND(VLOOKUP(J411,食材リスト!$A$6:$H$505,5,FALSE)*L411/VLOOKUP(J411,食材リスト!$A$6:$H$505,2,FALSE),1))</f>
        <v/>
      </c>
      <c r="P411" s="20" t="str">
        <f>IF(COUNTA(J411:L411)&lt;&gt;2,"",ROUND(VLOOKUP(J411,食材リスト!$A$6:$H$505,6,FALSE)*L411/VLOOKUP(J411,食材リスト!$A$6:$H$505,2,FALSE),1))</f>
        <v/>
      </c>
      <c r="Q411" s="25" t="str">
        <f>IF(COUNTA(J411:L411)&lt;&gt;2,"",ROUND(VLOOKUP(J411,食材リスト!$A$6:$H$505,7,FALSE)*L411/VLOOKUP(J411,食材リスト!$A$6:$H$505,2,FALSE),0))</f>
        <v/>
      </c>
      <c r="S411" s="154"/>
      <c r="T411" s="155"/>
      <c r="U411" s="34"/>
      <c r="V411" s="12" t="str">
        <f>IF(S411="","",VLOOKUP(S411,食材リスト!$A$6:$H$505,3,FALSE))</f>
        <v/>
      </c>
      <c r="W411" s="19" t="str">
        <f>IF(COUNTA(S411:U411)&lt;&gt;2,"",ROUND(VLOOKUP(S411,食材リスト!$A$6:$H$505,4,FALSE)*U411/VLOOKUP(S411,食材リスト!$A$6:$H$505,2,FALSE),1))</f>
        <v/>
      </c>
      <c r="X411" s="30" t="str">
        <f>IF(COUNTA(S411:U411)&lt;&gt;2,"",ROUND(VLOOKUP(S411,食材リスト!$A$6:$H$505,5,FALSE)*U411/VLOOKUP(S411,食材リスト!$A$6:$H$505,2,FALSE),1))</f>
        <v/>
      </c>
      <c r="Y411" s="20" t="str">
        <f>IF(COUNTA(S411:U411)&lt;&gt;2,"",ROUND(VLOOKUP(S411,食材リスト!$A$6:$H$505,6,FALSE)*U411/VLOOKUP(S411,食材リスト!$A$6:$H$505,2,FALSE),1))</f>
        <v/>
      </c>
      <c r="Z411" s="25" t="str">
        <f>IF(COUNTA(S411:U411)&lt;&gt;2,"",ROUND(VLOOKUP(S411,食材リスト!$A$6:$H$505,7,FALSE)*U411/VLOOKUP(S411,食材リスト!$A$6:$H$505,2,FALSE),0))</f>
        <v/>
      </c>
    </row>
    <row r="412" spans="1:26" ht="13.5" customHeight="1">
      <c r="A412" s="154"/>
      <c r="B412" s="155"/>
      <c r="C412" s="34"/>
      <c r="D412" s="12" t="str">
        <f>IF(A412="","",VLOOKUP(A412,食材リスト!$A$6:$H$505,3,FALSE))</f>
        <v/>
      </c>
      <c r="E412" s="19" t="str">
        <f>IF(COUNTA(A412:C412)&lt;&gt;2,"",ROUND(VLOOKUP(A412,食材リスト!$A$6:$H$505,4,FALSE)*C412/VLOOKUP(A412,食材リスト!$A$6:$H$505,2,FALSE),1))</f>
        <v/>
      </c>
      <c r="F412" s="30" t="str">
        <f>IF(COUNTA(A412:C412)&lt;&gt;2,"",ROUND(VLOOKUP(A412,食材リスト!$A$6:$H$505,5,FALSE)*C412/VLOOKUP(A412,食材リスト!$A$6:$H$505,2,FALSE),1))</f>
        <v/>
      </c>
      <c r="G412" s="20" t="str">
        <f>IF(COUNTA(A412:C412)&lt;&gt;2,"",ROUND(VLOOKUP(A412,食材リスト!$A$6:$H$505,6,FALSE)*C412/VLOOKUP(A412,食材リスト!$A$6:$H$505,2,FALSE),1))</f>
        <v/>
      </c>
      <c r="H412" s="25" t="str">
        <f>IF(COUNTA(A412:C412)&lt;&gt;2,"",ROUND(VLOOKUP(A412,食材リスト!$A$6:$H$505,7,FALSE)*C412/VLOOKUP(A412,食材リスト!$A$6:$H$505,2,FALSE),0))</f>
        <v/>
      </c>
      <c r="J412" s="154"/>
      <c r="K412" s="155"/>
      <c r="L412" s="34"/>
      <c r="M412" s="12" t="str">
        <f>IF(J412="","",VLOOKUP(J412,食材リスト!$A$6:$H$505,3,FALSE))</f>
        <v/>
      </c>
      <c r="N412" s="19" t="str">
        <f>IF(COUNTA(J412:L412)&lt;&gt;2,"",ROUND(VLOOKUP(J412,食材リスト!$A$6:$H$505,4,FALSE)*L412/VLOOKUP(J412,食材リスト!$A$6:$H$505,2,FALSE),1))</f>
        <v/>
      </c>
      <c r="O412" s="30" t="str">
        <f>IF(COUNTA(J412:L412)&lt;&gt;2,"",ROUND(VLOOKUP(J412,食材リスト!$A$6:$H$505,5,FALSE)*L412/VLOOKUP(J412,食材リスト!$A$6:$H$505,2,FALSE),1))</f>
        <v/>
      </c>
      <c r="P412" s="20" t="str">
        <f>IF(COUNTA(J412:L412)&lt;&gt;2,"",ROUND(VLOOKUP(J412,食材リスト!$A$6:$H$505,6,FALSE)*L412/VLOOKUP(J412,食材リスト!$A$6:$H$505,2,FALSE),1))</f>
        <v/>
      </c>
      <c r="Q412" s="25" t="str">
        <f>IF(COUNTA(J412:L412)&lt;&gt;2,"",ROUND(VLOOKUP(J412,食材リスト!$A$6:$H$505,7,FALSE)*L412/VLOOKUP(J412,食材リスト!$A$6:$H$505,2,FALSE),0))</f>
        <v/>
      </c>
      <c r="S412" s="154"/>
      <c r="T412" s="155"/>
      <c r="U412" s="34"/>
      <c r="V412" s="12" t="str">
        <f>IF(S412="","",VLOOKUP(S412,食材リスト!$A$6:$H$505,3,FALSE))</f>
        <v/>
      </c>
      <c r="W412" s="19" t="str">
        <f>IF(COUNTA(S412:U412)&lt;&gt;2,"",ROUND(VLOOKUP(S412,食材リスト!$A$6:$H$505,4,FALSE)*U412/VLOOKUP(S412,食材リスト!$A$6:$H$505,2,FALSE),1))</f>
        <v/>
      </c>
      <c r="X412" s="30" t="str">
        <f>IF(COUNTA(S412:U412)&lt;&gt;2,"",ROUND(VLOOKUP(S412,食材リスト!$A$6:$H$505,5,FALSE)*U412/VLOOKUP(S412,食材リスト!$A$6:$H$505,2,FALSE),1))</f>
        <v/>
      </c>
      <c r="Y412" s="20" t="str">
        <f>IF(COUNTA(S412:U412)&lt;&gt;2,"",ROUND(VLOOKUP(S412,食材リスト!$A$6:$H$505,6,FALSE)*U412/VLOOKUP(S412,食材リスト!$A$6:$H$505,2,FALSE),1))</f>
        <v/>
      </c>
      <c r="Z412" s="25" t="str">
        <f>IF(COUNTA(S412:U412)&lt;&gt;2,"",ROUND(VLOOKUP(S412,食材リスト!$A$6:$H$505,7,FALSE)*U412/VLOOKUP(S412,食材リスト!$A$6:$H$505,2,FALSE),0))</f>
        <v/>
      </c>
    </row>
    <row r="413" spans="1:26" ht="13.5" customHeight="1">
      <c r="A413" s="154"/>
      <c r="B413" s="155"/>
      <c r="C413" s="34"/>
      <c r="D413" s="12" t="str">
        <f>IF(A413="","",VLOOKUP(A413,食材リスト!$A$6:$H$505,3,FALSE))</f>
        <v/>
      </c>
      <c r="E413" s="19" t="str">
        <f>IF(COUNTA(A413:C413)&lt;&gt;2,"",ROUND(VLOOKUP(A413,食材リスト!$A$6:$H$505,4,FALSE)*C413/VLOOKUP(A413,食材リスト!$A$6:$H$505,2,FALSE),1))</f>
        <v/>
      </c>
      <c r="F413" s="30" t="str">
        <f>IF(COUNTA(A413:C413)&lt;&gt;2,"",ROUND(VLOOKUP(A413,食材リスト!$A$6:$H$505,5,FALSE)*C413/VLOOKUP(A413,食材リスト!$A$6:$H$505,2,FALSE),1))</f>
        <v/>
      </c>
      <c r="G413" s="20" t="str">
        <f>IF(COUNTA(A413:C413)&lt;&gt;2,"",ROUND(VLOOKUP(A413,食材リスト!$A$6:$H$505,6,FALSE)*C413/VLOOKUP(A413,食材リスト!$A$6:$H$505,2,FALSE),1))</f>
        <v/>
      </c>
      <c r="H413" s="25" t="str">
        <f>IF(COUNTA(A413:C413)&lt;&gt;2,"",ROUND(VLOOKUP(A413,食材リスト!$A$6:$H$505,7,FALSE)*C413/VLOOKUP(A413,食材リスト!$A$6:$H$505,2,FALSE),0))</f>
        <v/>
      </c>
      <c r="J413" s="154"/>
      <c r="K413" s="155"/>
      <c r="L413" s="34"/>
      <c r="M413" s="12" t="str">
        <f>IF(J413="","",VLOOKUP(J413,食材リスト!$A$6:$H$505,3,FALSE))</f>
        <v/>
      </c>
      <c r="N413" s="19" t="str">
        <f>IF(COUNTA(J413:L413)&lt;&gt;2,"",ROUND(VLOOKUP(J413,食材リスト!$A$6:$H$505,4,FALSE)*L413/VLOOKUP(J413,食材リスト!$A$6:$H$505,2,FALSE),1))</f>
        <v/>
      </c>
      <c r="O413" s="30" t="str">
        <f>IF(COUNTA(J413:L413)&lt;&gt;2,"",ROUND(VLOOKUP(J413,食材リスト!$A$6:$H$505,5,FALSE)*L413/VLOOKUP(J413,食材リスト!$A$6:$H$505,2,FALSE),1))</f>
        <v/>
      </c>
      <c r="P413" s="20" t="str">
        <f>IF(COUNTA(J413:L413)&lt;&gt;2,"",ROUND(VLOOKUP(J413,食材リスト!$A$6:$H$505,6,FALSE)*L413/VLOOKUP(J413,食材リスト!$A$6:$H$505,2,FALSE),1))</f>
        <v/>
      </c>
      <c r="Q413" s="25" t="str">
        <f>IF(COUNTA(J413:L413)&lt;&gt;2,"",ROUND(VLOOKUP(J413,食材リスト!$A$6:$H$505,7,FALSE)*L413/VLOOKUP(J413,食材リスト!$A$6:$H$505,2,FALSE),0))</f>
        <v/>
      </c>
      <c r="S413" s="154"/>
      <c r="T413" s="155"/>
      <c r="U413" s="34"/>
      <c r="V413" s="12" t="str">
        <f>IF(S413="","",VLOOKUP(S413,食材リスト!$A$6:$H$505,3,FALSE))</f>
        <v/>
      </c>
      <c r="W413" s="19" t="str">
        <f>IF(COUNTA(S413:U413)&lt;&gt;2,"",ROUND(VLOOKUP(S413,食材リスト!$A$6:$H$505,4,FALSE)*U413/VLOOKUP(S413,食材リスト!$A$6:$H$505,2,FALSE),1))</f>
        <v/>
      </c>
      <c r="X413" s="30" t="str">
        <f>IF(COUNTA(S413:U413)&lt;&gt;2,"",ROUND(VLOOKUP(S413,食材リスト!$A$6:$H$505,5,FALSE)*U413/VLOOKUP(S413,食材リスト!$A$6:$H$505,2,FALSE),1))</f>
        <v/>
      </c>
      <c r="Y413" s="20" t="str">
        <f>IF(COUNTA(S413:U413)&lt;&gt;2,"",ROUND(VLOOKUP(S413,食材リスト!$A$6:$H$505,6,FALSE)*U413/VLOOKUP(S413,食材リスト!$A$6:$H$505,2,FALSE),1))</f>
        <v/>
      </c>
      <c r="Z413" s="25" t="str">
        <f>IF(COUNTA(S413:U413)&lt;&gt;2,"",ROUND(VLOOKUP(S413,食材リスト!$A$6:$H$505,7,FALSE)*U413/VLOOKUP(S413,食材リスト!$A$6:$H$505,2,FALSE),0))</f>
        <v/>
      </c>
    </row>
    <row r="414" spans="1:26" ht="13.5" customHeight="1">
      <c r="A414" s="154"/>
      <c r="B414" s="155"/>
      <c r="C414" s="34"/>
      <c r="D414" s="12" t="str">
        <f>IF(A414="","",VLOOKUP(A414,食材リスト!$A$6:$H$505,3,FALSE))</f>
        <v/>
      </c>
      <c r="E414" s="19" t="str">
        <f>IF(COUNTA(A414:C414)&lt;&gt;2,"",ROUND(VLOOKUP(A414,食材リスト!$A$6:$H$505,4,FALSE)*C414/VLOOKUP(A414,食材リスト!$A$6:$H$505,2,FALSE),1))</f>
        <v/>
      </c>
      <c r="F414" s="30" t="str">
        <f>IF(COUNTA(A414:C414)&lt;&gt;2,"",ROUND(VLOOKUP(A414,食材リスト!$A$6:$H$505,5,FALSE)*C414/VLOOKUP(A414,食材リスト!$A$6:$H$505,2,FALSE),1))</f>
        <v/>
      </c>
      <c r="G414" s="20" t="str">
        <f>IF(COUNTA(A414:C414)&lt;&gt;2,"",ROUND(VLOOKUP(A414,食材リスト!$A$6:$H$505,6,FALSE)*C414/VLOOKUP(A414,食材リスト!$A$6:$H$505,2,FALSE),1))</f>
        <v/>
      </c>
      <c r="H414" s="25" t="str">
        <f>IF(COUNTA(A414:C414)&lt;&gt;2,"",ROUND(VLOOKUP(A414,食材リスト!$A$6:$H$505,7,FALSE)*C414/VLOOKUP(A414,食材リスト!$A$6:$H$505,2,FALSE),0))</f>
        <v/>
      </c>
      <c r="J414" s="154"/>
      <c r="K414" s="155"/>
      <c r="L414" s="34"/>
      <c r="M414" s="12" t="str">
        <f>IF(J414="","",VLOOKUP(J414,食材リスト!$A$6:$H$505,3,FALSE))</f>
        <v/>
      </c>
      <c r="N414" s="19" t="str">
        <f>IF(COUNTA(J414:L414)&lt;&gt;2,"",ROUND(VLOOKUP(J414,食材リスト!$A$6:$H$505,4,FALSE)*L414/VLOOKUP(J414,食材リスト!$A$6:$H$505,2,FALSE),1))</f>
        <v/>
      </c>
      <c r="O414" s="30" t="str">
        <f>IF(COUNTA(J414:L414)&lt;&gt;2,"",ROUND(VLOOKUP(J414,食材リスト!$A$6:$H$505,5,FALSE)*L414/VLOOKUP(J414,食材リスト!$A$6:$H$505,2,FALSE),1))</f>
        <v/>
      </c>
      <c r="P414" s="20" t="str">
        <f>IF(COUNTA(J414:L414)&lt;&gt;2,"",ROUND(VLOOKUP(J414,食材リスト!$A$6:$H$505,6,FALSE)*L414/VLOOKUP(J414,食材リスト!$A$6:$H$505,2,FALSE),1))</f>
        <v/>
      </c>
      <c r="Q414" s="25" t="str">
        <f>IF(COUNTA(J414:L414)&lt;&gt;2,"",ROUND(VLOOKUP(J414,食材リスト!$A$6:$H$505,7,FALSE)*L414/VLOOKUP(J414,食材リスト!$A$6:$H$505,2,FALSE),0))</f>
        <v/>
      </c>
      <c r="S414" s="154"/>
      <c r="T414" s="155"/>
      <c r="U414" s="34"/>
      <c r="V414" s="12" t="str">
        <f>IF(S414="","",VLOOKUP(S414,食材リスト!$A$6:$H$505,3,FALSE))</f>
        <v/>
      </c>
      <c r="W414" s="19" t="str">
        <f>IF(COUNTA(S414:U414)&lt;&gt;2,"",ROUND(VLOOKUP(S414,食材リスト!$A$6:$H$505,4,FALSE)*U414/VLOOKUP(S414,食材リスト!$A$6:$H$505,2,FALSE),1))</f>
        <v/>
      </c>
      <c r="X414" s="30" t="str">
        <f>IF(COUNTA(S414:U414)&lt;&gt;2,"",ROUND(VLOOKUP(S414,食材リスト!$A$6:$H$505,5,FALSE)*U414/VLOOKUP(S414,食材リスト!$A$6:$H$505,2,FALSE),1))</f>
        <v/>
      </c>
      <c r="Y414" s="20" t="str">
        <f>IF(COUNTA(S414:U414)&lt;&gt;2,"",ROUND(VLOOKUP(S414,食材リスト!$A$6:$H$505,6,FALSE)*U414/VLOOKUP(S414,食材リスト!$A$6:$H$505,2,FALSE),1))</f>
        <v/>
      </c>
      <c r="Z414" s="25" t="str">
        <f>IF(COUNTA(S414:U414)&lt;&gt;2,"",ROUND(VLOOKUP(S414,食材リスト!$A$6:$H$505,7,FALSE)*U414/VLOOKUP(S414,食材リスト!$A$6:$H$505,2,FALSE),0))</f>
        <v/>
      </c>
    </row>
    <row r="415" spans="1:26" ht="13.5" customHeight="1">
      <c r="A415" s="154"/>
      <c r="B415" s="155"/>
      <c r="C415" s="34"/>
      <c r="D415" s="12" t="str">
        <f>IF(A415="","",VLOOKUP(A415,食材リスト!$A$6:$H$505,3,FALSE))</f>
        <v/>
      </c>
      <c r="E415" s="19" t="str">
        <f>IF(COUNTA(A415:C415)&lt;&gt;2,"",ROUND(VLOOKUP(A415,食材リスト!$A$6:$H$505,4,FALSE)*C415/VLOOKUP(A415,食材リスト!$A$6:$H$505,2,FALSE),1))</f>
        <v/>
      </c>
      <c r="F415" s="30" t="str">
        <f>IF(COUNTA(A415:C415)&lt;&gt;2,"",ROUND(VLOOKUP(A415,食材リスト!$A$6:$H$505,5,FALSE)*C415/VLOOKUP(A415,食材リスト!$A$6:$H$505,2,FALSE),1))</f>
        <v/>
      </c>
      <c r="G415" s="20" t="str">
        <f>IF(COUNTA(A415:C415)&lt;&gt;2,"",ROUND(VLOOKUP(A415,食材リスト!$A$6:$H$505,6,FALSE)*C415/VLOOKUP(A415,食材リスト!$A$6:$H$505,2,FALSE),1))</f>
        <v/>
      </c>
      <c r="H415" s="25" t="str">
        <f>IF(COUNTA(A415:C415)&lt;&gt;2,"",ROUND(VLOOKUP(A415,食材リスト!$A$6:$H$505,7,FALSE)*C415/VLOOKUP(A415,食材リスト!$A$6:$H$505,2,FALSE),0))</f>
        <v/>
      </c>
      <c r="J415" s="154"/>
      <c r="K415" s="155"/>
      <c r="L415" s="34"/>
      <c r="M415" s="12" t="str">
        <f>IF(J415="","",VLOOKUP(J415,食材リスト!$A$6:$H$505,3,FALSE))</f>
        <v/>
      </c>
      <c r="N415" s="19" t="str">
        <f>IF(COUNTA(J415:L415)&lt;&gt;2,"",ROUND(VLOOKUP(J415,食材リスト!$A$6:$H$505,4,FALSE)*L415/VLOOKUP(J415,食材リスト!$A$6:$H$505,2,FALSE),1))</f>
        <v/>
      </c>
      <c r="O415" s="30" t="str">
        <f>IF(COUNTA(J415:L415)&lt;&gt;2,"",ROUND(VLOOKUP(J415,食材リスト!$A$6:$H$505,5,FALSE)*L415/VLOOKUP(J415,食材リスト!$A$6:$H$505,2,FALSE),1))</f>
        <v/>
      </c>
      <c r="P415" s="20" t="str">
        <f>IF(COUNTA(J415:L415)&lt;&gt;2,"",ROUND(VLOOKUP(J415,食材リスト!$A$6:$H$505,6,FALSE)*L415/VLOOKUP(J415,食材リスト!$A$6:$H$505,2,FALSE),1))</f>
        <v/>
      </c>
      <c r="Q415" s="25" t="str">
        <f>IF(COUNTA(J415:L415)&lt;&gt;2,"",ROUND(VLOOKUP(J415,食材リスト!$A$6:$H$505,7,FALSE)*L415/VLOOKUP(J415,食材リスト!$A$6:$H$505,2,FALSE),0))</f>
        <v/>
      </c>
      <c r="S415" s="154"/>
      <c r="T415" s="155"/>
      <c r="U415" s="34"/>
      <c r="V415" s="12" t="str">
        <f>IF(S415="","",VLOOKUP(S415,食材リスト!$A$6:$H$505,3,FALSE))</f>
        <v/>
      </c>
      <c r="W415" s="19" t="str">
        <f>IF(COUNTA(S415:U415)&lt;&gt;2,"",ROUND(VLOOKUP(S415,食材リスト!$A$6:$H$505,4,FALSE)*U415/VLOOKUP(S415,食材リスト!$A$6:$H$505,2,FALSE),1))</f>
        <v/>
      </c>
      <c r="X415" s="30" t="str">
        <f>IF(COUNTA(S415:U415)&lt;&gt;2,"",ROUND(VLOOKUP(S415,食材リスト!$A$6:$H$505,5,FALSE)*U415/VLOOKUP(S415,食材リスト!$A$6:$H$505,2,FALSE),1))</f>
        <v/>
      </c>
      <c r="Y415" s="20" t="str">
        <f>IF(COUNTA(S415:U415)&lt;&gt;2,"",ROUND(VLOOKUP(S415,食材リスト!$A$6:$H$505,6,FALSE)*U415/VLOOKUP(S415,食材リスト!$A$6:$H$505,2,FALSE),1))</f>
        <v/>
      </c>
      <c r="Z415" s="25" t="str">
        <f>IF(COUNTA(S415:U415)&lt;&gt;2,"",ROUND(VLOOKUP(S415,食材リスト!$A$6:$H$505,7,FALSE)*U415/VLOOKUP(S415,食材リスト!$A$6:$H$505,2,FALSE),0))</f>
        <v/>
      </c>
    </row>
    <row r="416" spans="1:26" ht="13.5" customHeight="1">
      <c r="A416" s="154"/>
      <c r="B416" s="155"/>
      <c r="C416" s="34"/>
      <c r="D416" s="12" t="str">
        <f>IF(A416="","",VLOOKUP(A416,食材リスト!$A$6:$H$505,3,FALSE))</f>
        <v/>
      </c>
      <c r="E416" s="19" t="str">
        <f>IF(COUNTA(A416:C416)&lt;&gt;2,"",ROUND(VLOOKUP(A416,食材リスト!$A$6:$H$505,4,FALSE)*C416/VLOOKUP(A416,食材リスト!$A$6:$H$505,2,FALSE),1))</f>
        <v/>
      </c>
      <c r="F416" s="30" t="str">
        <f>IF(COUNTA(A416:C416)&lt;&gt;2,"",ROUND(VLOOKUP(A416,食材リスト!$A$6:$H$505,5,FALSE)*C416/VLOOKUP(A416,食材リスト!$A$6:$H$505,2,FALSE),1))</f>
        <v/>
      </c>
      <c r="G416" s="20" t="str">
        <f>IF(COUNTA(A416:C416)&lt;&gt;2,"",ROUND(VLOOKUP(A416,食材リスト!$A$6:$H$505,6,FALSE)*C416/VLOOKUP(A416,食材リスト!$A$6:$H$505,2,FALSE),1))</f>
        <v/>
      </c>
      <c r="H416" s="25" t="str">
        <f>IF(COUNTA(A416:C416)&lt;&gt;2,"",ROUND(VLOOKUP(A416,食材リスト!$A$6:$H$505,7,FALSE)*C416/VLOOKUP(A416,食材リスト!$A$6:$H$505,2,FALSE),0))</f>
        <v/>
      </c>
      <c r="J416" s="154"/>
      <c r="K416" s="155"/>
      <c r="L416" s="34"/>
      <c r="M416" s="12" t="str">
        <f>IF(J416="","",VLOOKUP(J416,食材リスト!$A$6:$H$505,3,FALSE))</f>
        <v/>
      </c>
      <c r="N416" s="19" t="str">
        <f>IF(COUNTA(J416:L416)&lt;&gt;2,"",ROUND(VLOOKUP(J416,食材リスト!$A$6:$H$505,4,FALSE)*L416/VLOOKUP(J416,食材リスト!$A$6:$H$505,2,FALSE),1))</f>
        <v/>
      </c>
      <c r="O416" s="30" t="str">
        <f>IF(COUNTA(J416:L416)&lt;&gt;2,"",ROUND(VLOOKUP(J416,食材リスト!$A$6:$H$505,5,FALSE)*L416/VLOOKUP(J416,食材リスト!$A$6:$H$505,2,FALSE),1))</f>
        <v/>
      </c>
      <c r="P416" s="20" t="str">
        <f>IF(COUNTA(J416:L416)&lt;&gt;2,"",ROUND(VLOOKUP(J416,食材リスト!$A$6:$H$505,6,FALSE)*L416/VLOOKUP(J416,食材リスト!$A$6:$H$505,2,FALSE),1))</f>
        <v/>
      </c>
      <c r="Q416" s="25" t="str">
        <f>IF(COUNTA(J416:L416)&lt;&gt;2,"",ROUND(VLOOKUP(J416,食材リスト!$A$6:$H$505,7,FALSE)*L416/VLOOKUP(J416,食材リスト!$A$6:$H$505,2,FALSE),0))</f>
        <v/>
      </c>
      <c r="S416" s="154"/>
      <c r="T416" s="155"/>
      <c r="U416" s="34"/>
      <c r="V416" s="12" t="str">
        <f>IF(S416="","",VLOOKUP(S416,食材リスト!$A$6:$H$505,3,FALSE))</f>
        <v/>
      </c>
      <c r="W416" s="19" t="str">
        <f>IF(COUNTA(S416:U416)&lt;&gt;2,"",ROUND(VLOOKUP(S416,食材リスト!$A$6:$H$505,4,FALSE)*U416/VLOOKUP(S416,食材リスト!$A$6:$H$505,2,FALSE),1))</f>
        <v/>
      </c>
      <c r="X416" s="30" t="str">
        <f>IF(COUNTA(S416:U416)&lt;&gt;2,"",ROUND(VLOOKUP(S416,食材リスト!$A$6:$H$505,5,FALSE)*U416/VLOOKUP(S416,食材リスト!$A$6:$H$505,2,FALSE),1))</f>
        <v/>
      </c>
      <c r="Y416" s="20" t="str">
        <f>IF(COUNTA(S416:U416)&lt;&gt;2,"",ROUND(VLOOKUP(S416,食材リスト!$A$6:$H$505,6,FALSE)*U416/VLOOKUP(S416,食材リスト!$A$6:$H$505,2,FALSE),1))</f>
        <v/>
      </c>
      <c r="Z416" s="25" t="str">
        <f>IF(COUNTA(S416:U416)&lt;&gt;2,"",ROUND(VLOOKUP(S416,食材リスト!$A$6:$H$505,7,FALSE)*U416/VLOOKUP(S416,食材リスト!$A$6:$H$505,2,FALSE),0))</f>
        <v/>
      </c>
    </row>
    <row r="417" spans="1:26" ht="13.5" customHeight="1">
      <c r="A417" s="154"/>
      <c r="B417" s="155"/>
      <c r="C417" s="34"/>
      <c r="D417" s="12" t="str">
        <f>IF(A417="","",VLOOKUP(A417,食材リスト!$A$6:$H$505,3,FALSE))</f>
        <v/>
      </c>
      <c r="E417" s="19" t="str">
        <f>IF(COUNTA(A417:C417)&lt;&gt;2,"",ROUND(VLOOKUP(A417,食材リスト!$A$6:$H$505,4,FALSE)*C417/VLOOKUP(A417,食材リスト!$A$6:$H$505,2,FALSE),1))</f>
        <v/>
      </c>
      <c r="F417" s="30" t="str">
        <f>IF(COUNTA(A417:C417)&lt;&gt;2,"",ROUND(VLOOKUP(A417,食材リスト!$A$6:$H$505,5,FALSE)*C417/VLOOKUP(A417,食材リスト!$A$6:$H$505,2,FALSE),1))</f>
        <v/>
      </c>
      <c r="G417" s="20" t="str">
        <f>IF(COUNTA(A417:C417)&lt;&gt;2,"",ROUND(VLOOKUP(A417,食材リスト!$A$6:$H$505,6,FALSE)*C417/VLOOKUP(A417,食材リスト!$A$6:$H$505,2,FALSE),1))</f>
        <v/>
      </c>
      <c r="H417" s="25" t="str">
        <f>IF(COUNTA(A417:C417)&lt;&gt;2,"",ROUND(VLOOKUP(A417,食材リスト!$A$6:$H$505,7,FALSE)*C417/VLOOKUP(A417,食材リスト!$A$6:$H$505,2,FALSE),0))</f>
        <v/>
      </c>
      <c r="J417" s="154"/>
      <c r="K417" s="155"/>
      <c r="L417" s="34"/>
      <c r="M417" s="12" t="str">
        <f>IF(J417="","",VLOOKUP(J417,食材リスト!$A$6:$H$505,3,FALSE))</f>
        <v/>
      </c>
      <c r="N417" s="19" t="str">
        <f>IF(COUNTA(J417:L417)&lt;&gt;2,"",ROUND(VLOOKUP(J417,食材リスト!$A$6:$H$505,4,FALSE)*L417/VLOOKUP(J417,食材リスト!$A$6:$H$505,2,FALSE),1))</f>
        <v/>
      </c>
      <c r="O417" s="30" t="str">
        <f>IF(COUNTA(J417:L417)&lt;&gt;2,"",ROUND(VLOOKUP(J417,食材リスト!$A$6:$H$505,5,FALSE)*L417/VLOOKUP(J417,食材リスト!$A$6:$H$505,2,FALSE),1))</f>
        <v/>
      </c>
      <c r="P417" s="20" t="str">
        <f>IF(COUNTA(J417:L417)&lt;&gt;2,"",ROUND(VLOOKUP(J417,食材リスト!$A$6:$H$505,6,FALSE)*L417/VLOOKUP(J417,食材リスト!$A$6:$H$505,2,FALSE),1))</f>
        <v/>
      </c>
      <c r="Q417" s="25" t="str">
        <f>IF(COUNTA(J417:L417)&lt;&gt;2,"",ROUND(VLOOKUP(J417,食材リスト!$A$6:$H$505,7,FALSE)*L417/VLOOKUP(J417,食材リスト!$A$6:$H$505,2,FALSE),0))</f>
        <v/>
      </c>
      <c r="S417" s="154"/>
      <c r="T417" s="155"/>
      <c r="U417" s="34"/>
      <c r="V417" s="12" t="str">
        <f>IF(S417="","",VLOOKUP(S417,食材リスト!$A$6:$H$505,3,FALSE))</f>
        <v/>
      </c>
      <c r="W417" s="19" t="str">
        <f>IF(COUNTA(S417:U417)&lt;&gt;2,"",ROUND(VLOOKUP(S417,食材リスト!$A$6:$H$505,4,FALSE)*U417/VLOOKUP(S417,食材リスト!$A$6:$H$505,2,FALSE),1))</f>
        <v/>
      </c>
      <c r="X417" s="30" t="str">
        <f>IF(COUNTA(S417:U417)&lt;&gt;2,"",ROUND(VLOOKUP(S417,食材リスト!$A$6:$H$505,5,FALSE)*U417/VLOOKUP(S417,食材リスト!$A$6:$H$505,2,FALSE),1))</f>
        <v/>
      </c>
      <c r="Y417" s="20" t="str">
        <f>IF(COUNTA(S417:U417)&lt;&gt;2,"",ROUND(VLOOKUP(S417,食材リスト!$A$6:$H$505,6,FALSE)*U417/VLOOKUP(S417,食材リスト!$A$6:$H$505,2,FALSE),1))</f>
        <v/>
      </c>
      <c r="Z417" s="25" t="str">
        <f>IF(COUNTA(S417:U417)&lt;&gt;2,"",ROUND(VLOOKUP(S417,食材リスト!$A$6:$H$505,7,FALSE)*U417/VLOOKUP(S417,食材リスト!$A$6:$H$505,2,FALSE),0))</f>
        <v/>
      </c>
    </row>
    <row r="418" spans="1:26" ht="13.5" customHeight="1">
      <c r="A418" s="154"/>
      <c r="B418" s="155"/>
      <c r="C418" s="34"/>
      <c r="D418" s="12" t="str">
        <f>IF(A418="","",VLOOKUP(A418,食材リスト!$A$6:$H$505,3,FALSE))</f>
        <v/>
      </c>
      <c r="E418" s="19" t="str">
        <f>IF(COUNTA(A418:C418)&lt;&gt;2,"",ROUND(VLOOKUP(A418,食材リスト!$A$6:$H$505,4,FALSE)*C418/VLOOKUP(A418,食材リスト!$A$6:$H$505,2,FALSE),1))</f>
        <v/>
      </c>
      <c r="F418" s="30" t="str">
        <f>IF(COUNTA(A418:C418)&lt;&gt;2,"",ROUND(VLOOKUP(A418,食材リスト!$A$6:$H$505,5,FALSE)*C418/VLOOKUP(A418,食材リスト!$A$6:$H$505,2,FALSE),1))</f>
        <v/>
      </c>
      <c r="G418" s="20" t="str">
        <f>IF(COUNTA(A418:C418)&lt;&gt;2,"",ROUND(VLOOKUP(A418,食材リスト!$A$6:$H$505,6,FALSE)*C418/VLOOKUP(A418,食材リスト!$A$6:$H$505,2,FALSE),1))</f>
        <v/>
      </c>
      <c r="H418" s="25" t="str">
        <f>IF(COUNTA(A418:C418)&lt;&gt;2,"",ROUND(VLOOKUP(A418,食材リスト!$A$6:$H$505,7,FALSE)*C418/VLOOKUP(A418,食材リスト!$A$6:$H$505,2,FALSE),0))</f>
        <v/>
      </c>
      <c r="J418" s="154"/>
      <c r="K418" s="155"/>
      <c r="L418" s="34"/>
      <c r="M418" s="12" t="str">
        <f>IF(J418="","",VLOOKUP(J418,食材リスト!$A$6:$H$505,3,FALSE))</f>
        <v/>
      </c>
      <c r="N418" s="19" t="str">
        <f>IF(COUNTA(J418:L418)&lt;&gt;2,"",ROUND(VLOOKUP(J418,食材リスト!$A$6:$H$505,4,FALSE)*L418/VLOOKUP(J418,食材リスト!$A$6:$H$505,2,FALSE),1))</f>
        <v/>
      </c>
      <c r="O418" s="30" t="str">
        <f>IF(COUNTA(J418:L418)&lt;&gt;2,"",ROUND(VLOOKUP(J418,食材リスト!$A$6:$H$505,5,FALSE)*L418/VLOOKUP(J418,食材リスト!$A$6:$H$505,2,FALSE),1))</f>
        <v/>
      </c>
      <c r="P418" s="20" t="str">
        <f>IF(COUNTA(J418:L418)&lt;&gt;2,"",ROUND(VLOOKUP(J418,食材リスト!$A$6:$H$505,6,FALSE)*L418/VLOOKUP(J418,食材リスト!$A$6:$H$505,2,FALSE),1))</f>
        <v/>
      </c>
      <c r="Q418" s="25" t="str">
        <f>IF(COUNTA(J418:L418)&lt;&gt;2,"",ROUND(VLOOKUP(J418,食材リスト!$A$6:$H$505,7,FALSE)*L418/VLOOKUP(J418,食材リスト!$A$6:$H$505,2,FALSE),0))</f>
        <v/>
      </c>
      <c r="S418" s="154"/>
      <c r="T418" s="155"/>
      <c r="U418" s="34"/>
      <c r="V418" s="12" t="str">
        <f>IF(S418="","",VLOOKUP(S418,食材リスト!$A$6:$H$505,3,FALSE))</f>
        <v/>
      </c>
      <c r="W418" s="19" t="str">
        <f>IF(COUNTA(S418:U418)&lt;&gt;2,"",ROUND(VLOOKUP(S418,食材リスト!$A$6:$H$505,4,FALSE)*U418/VLOOKUP(S418,食材リスト!$A$6:$H$505,2,FALSE),1))</f>
        <v/>
      </c>
      <c r="X418" s="30" t="str">
        <f>IF(COUNTA(S418:U418)&lt;&gt;2,"",ROUND(VLOOKUP(S418,食材リスト!$A$6:$H$505,5,FALSE)*U418/VLOOKUP(S418,食材リスト!$A$6:$H$505,2,FALSE),1))</f>
        <v/>
      </c>
      <c r="Y418" s="20" t="str">
        <f>IF(COUNTA(S418:U418)&lt;&gt;2,"",ROUND(VLOOKUP(S418,食材リスト!$A$6:$H$505,6,FALSE)*U418/VLOOKUP(S418,食材リスト!$A$6:$H$505,2,FALSE),1))</f>
        <v/>
      </c>
      <c r="Z418" s="25" t="str">
        <f>IF(COUNTA(S418:U418)&lt;&gt;2,"",ROUND(VLOOKUP(S418,食材リスト!$A$6:$H$505,7,FALSE)*U418/VLOOKUP(S418,食材リスト!$A$6:$H$505,2,FALSE),0))</f>
        <v/>
      </c>
    </row>
    <row r="419" spans="1:26" ht="13.5" customHeight="1">
      <c r="A419" s="154"/>
      <c r="B419" s="155"/>
      <c r="C419" s="34"/>
      <c r="D419" s="12" t="str">
        <f>IF(A419="","",VLOOKUP(A419,食材リスト!$A$6:$H$505,3,FALSE))</f>
        <v/>
      </c>
      <c r="E419" s="19" t="str">
        <f>IF(COUNTA(A419:C419)&lt;&gt;2,"",ROUND(VLOOKUP(A419,食材リスト!$A$6:$H$505,4,FALSE)*C419/VLOOKUP(A419,食材リスト!$A$6:$H$505,2,FALSE),1))</f>
        <v/>
      </c>
      <c r="F419" s="30" t="str">
        <f>IF(COUNTA(A419:C419)&lt;&gt;2,"",ROUND(VLOOKUP(A419,食材リスト!$A$6:$H$505,5,FALSE)*C419/VLOOKUP(A419,食材リスト!$A$6:$H$505,2,FALSE),1))</f>
        <v/>
      </c>
      <c r="G419" s="20" t="str">
        <f>IF(COUNTA(A419:C419)&lt;&gt;2,"",ROUND(VLOOKUP(A419,食材リスト!$A$6:$H$505,6,FALSE)*C419/VLOOKUP(A419,食材リスト!$A$6:$H$505,2,FALSE),1))</f>
        <v/>
      </c>
      <c r="H419" s="25" t="str">
        <f>IF(COUNTA(A419:C419)&lt;&gt;2,"",ROUND(VLOOKUP(A419,食材リスト!$A$6:$H$505,7,FALSE)*C419/VLOOKUP(A419,食材リスト!$A$6:$H$505,2,FALSE),0))</f>
        <v/>
      </c>
      <c r="J419" s="154"/>
      <c r="K419" s="155"/>
      <c r="L419" s="34"/>
      <c r="M419" s="12" t="str">
        <f>IF(J419="","",VLOOKUP(J419,食材リスト!$A$6:$H$505,3,FALSE))</f>
        <v/>
      </c>
      <c r="N419" s="19" t="str">
        <f>IF(COUNTA(J419:L419)&lt;&gt;2,"",ROUND(VLOOKUP(J419,食材リスト!$A$6:$H$505,4,FALSE)*L419/VLOOKUP(J419,食材リスト!$A$6:$H$505,2,FALSE),1))</f>
        <v/>
      </c>
      <c r="O419" s="30" t="str">
        <f>IF(COUNTA(J419:L419)&lt;&gt;2,"",ROUND(VLOOKUP(J419,食材リスト!$A$6:$H$505,5,FALSE)*L419/VLOOKUP(J419,食材リスト!$A$6:$H$505,2,FALSE),1))</f>
        <v/>
      </c>
      <c r="P419" s="20" t="str">
        <f>IF(COUNTA(J419:L419)&lt;&gt;2,"",ROUND(VLOOKUP(J419,食材リスト!$A$6:$H$505,6,FALSE)*L419/VLOOKUP(J419,食材リスト!$A$6:$H$505,2,FALSE),1))</f>
        <v/>
      </c>
      <c r="Q419" s="25" t="str">
        <f>IF(COUNTA(J419:L419)&lt;&gt;2,"",ROUND(VLOOKUP(J419,食材リスト!$A$6:$H$505,7,FALSE)*L419/VLOOKUP(J419,食材リスト!$A$6:$H$505,2,FALSE),0))</f>
        <v/>
      </c>
      <c r="S419" s="154"/>
      <c r="T419" s="155"/>
      <c r="U419" s="34"/>
      <c r="V419" s="12" t="str">
        <f>IF(S419="","",VLOOKUP(S419,食材リスト!$A$6:$H$505,3,FALSE))</f>
        <v/>
      </c>
      <c r="W419" s="19" t="str">
        <f>IF(COUNTA(S419:U419)&lt;&gt;2,"",ROUND(VLOOKUP(S419,食材リスト!$A$6:$H$505,4,FALSE)*U419/VLOOKUP(S419,食材リスト!$A$6:$H$505,2,FALSE),1))</f>
        <v/>
      </c>
      <c r="X419" s="30" t="str">
        <f>IF(COUNTA(S419:U419)&lt;&gt;2,"",ROUND(VLOOKUP(S419,食材リスト!$A$6:$H$505,5,FALSE)*U419/VLOOKUP(S419,食材リスト!$A$6:$H$505,2,FALSE),1))</f>
        <v/>
      </c>
      <c r="Y419" s="20" t="str">
        <f>IF(COUNTA(S419:U419)&lt;&gt;2,"",ROUND(VLOOKUP(S419,食材リスト!$A$6:$H$505,6,FALSE)*U419/VLOOKUP(S419,食材リスト!$A$6:$H$505,2,FALSE),1))</f>
        <v/>
      </c>
      <c r="Z419" s="25" t="str">
        <f>IF(COUNTA(S419:U419)&lt;&gt;2,"",ROUND(VLOOKUP(S419,食材リスト!$A$6:$H$505,7,FALSE)*U419/VLOOKUP(S419,食材リスト!$A$6:$H$505,2,FALSE),0))</f>
        <v/>
      </c>
    </row>
    <row r="420" spans="1:26" ht="13.5" customHeight="1">
      <c r="A420" s="154"/>
      <c r="B420" s="155"/>
      <c r="C420" s="34"/>
      <c r="D420" s="12" t="str">
        <f>IF(A420="","",VLOOKUP(A420,食材リスト!$A$6:$H$505,3,FALSE))</f>
        <v/>
      </c>
      <c r="E420" s="19" t="str">
        <f>IF(COUNTA(A420:C420)&lt;&gt;2,"",ROUND(VLOOKUP(A420,食材リスト!$A$6:$H$505,4,FALSE)*C420/VLOOKUP(A420,食材リスト!$A$6:$H$505,2,FALSE),1))</f>
        <v/>
      </c>
      <c r="F420" s="30" t="str">
        <f>IF(COUNTA(A420:C420)&lt;&gt;2,"",ROUND(VLOOKUP(A420,食材リスト!$A$6:$H$505,5,FALSE)*C420/VLOOKUP(A420,食材リスト!$A$6:$H$505,2,FALSE),1))</f>
        <v/>
      </c>
      <c r="G420" s="20" t="str">
        <f>IF(COUNTA(A420:C420)&lt;&gt;2,"",ROUND(VLOOKUP(A420,食材リスト!$A$6:$H$505,6,FALSE)*C420/VLOOKUP(A420,食材リスト!$A$6:$H$505,2,FALSE),1))</f>
        <v/>
      </c>
      <c r="H420" s="25" t="str">
        <f>IF(COUNTA(A420:C420)&lt;&gt;2,"",ROUND(VLOOKUP(A420,食材リスト!$A$6:$H$505,7,FALSE)*C420/VLOOKUP(A420,食材リスト!$A$6:$H$505,2,FALSE),0))</f>
        <v/>
      </c>
      <c r="J420" s="154"/>
      <c r="K420" s="155"/>
      <c r="L420" s="34"/>
      <c r="M420" s="12" t="str">
        <f>IF(J420="","",VLOOKUP(J420,食材リスト!$A$6:$H$505,3,FALSE))</f>
        <v/>
      </c>
      <c r="N420" s="19" t="str">
        <f>IF(COUNTA(J420:L420)&lt;&gt;2,"",ROUND(VLOOKUP(J420,食材リスト!$A$6:$H$505,4,FALSE)*L420/VLOOKUP(J420,食材リスト!$A$6:$H$505,2,FALSE),1))</f>
        <v/>
      </c>
      <c r="O420" s="30" t="str">
        <f>IF(COUNTA(J420:L420)&lt;&gt;2,"",ROUND(VLOOKUP(J420,食材リスト!$A$6:$H$505,5,FALSE)*L420/VLOOKUP(J420,食材リスト!$A$6:$H$505,2,FALSE),1))</f>
        <v/>
      </c>
      <c r="P420" s="20" t="str">
        <f>IF(COUNTA(J420:L420)&lt;&gt;2,"",ROUND(VLOOKUP(J420,食材リスト!$A$6:$H$505,6,FALSE)*L420/VLOOKUP(J420,食材リスト!$A$6:$H$505,2,FALSE),1))</f>
        <v/>
      </c>
      <c r="Q420" s="25" t="str">
        <f>IF(COUNTA(J420:L420)&lt;&gt;2,"",ROUND(VLOOKUP(J420,食材リスト!$A$6:$H$505,7,FALSE)*L420/VLOOKUP(J420,食材リスト!$A$6:$H$505,2,FALSE),0))</f>
        <v/>
      </c>
      <c r="S420" s="154"/>
      <c r="T420" s="155"/>
      <c r="U420" s="34"/>
      <c r="V420" s="12" t="str">
        <f>IF(S420="","",VLOOKUP(S420,食材リスト!$A$6:$H$505,3,FALSE))</f>
        <v/>
      </c>
      <c r="W420" s="19" t="str">
        <f>IF(COUNTA(S420:U420)&lt;&gt;2,"",ROUND(VLOOKUP(S420,食材リスト!$A$6:$H$505,4,FALSE)*U420/VLOOKUP(S420,食材リスト!$A$6:$H$505,2,FALSE),1))</f>
        <v/>
      </c>
      <c r="X420" s="30" t="str">
        <f>IF(COUNTA(S420:U420)&lt;&gt;2,"",ROUND(VLOOKUP(S420,食材リスト!$A$6:$H$505,5,FALSE)*U420/VLOOKUP(S420,食材リスト!$A$6:$H$505,2,FALSE),1))</f>
        <v/>
      </c>
      <c r="Y420" s="20" t="str">
        <f>IF(COUNTA(S420:U420)&lt;&gt;2,"",ROUND(VLOOKUP(S420,食材リスト!$A$6:$H$505,6,FALSE)*U420/VLOOKUP(S420,食材リスト!$A$6:$H$505,2,FALSE),1))</f>
        <v/>
      </c>
      <c r="Z420" s="25" t="str">
        <f>IF(COUNTA(S420:U420)&lt;&gt;2,"",ROUND(VLOOKUP(S420,食材リスト!$A$6:$H$505,7,FALSE)*U420/VLOOKUP(S420,食材リスト!$A$6:$H$505,2,FALSE),0))</f>
        <v/>
      </c>
    </row>
    <row r="421" spans="1:26" ht="13.5" customHeight="1">
      <c r="A421" s="152"/>
      <c r="B421" s="153"/>
      <c r="C421" s="43"/>
      <c r="D421" s="13" t="str">
        <f>IF(A421="","",VLOOKUP(A421,食材リスト!$A$6:$H$505,3,FALSE))</f>
        <v/>
      </c>
      <c r="E421" s="21" t="str">
        <f>IF(COUNTA(A421:C421)&lt;&gt;2,"",ROUND(VLOOKUP(A421,食材リスト!$A$6:$H$505,4,FALSE)*C421/VLOOKUP(A421,食材リスト!$A$6:$H$505,2,FALSE),1))</f>
        <v/>
      </c>
      <c r="F421" s="31" t="str">
        <f>IF(COUNTA(A421:C421)&lt;&gt;2,"",ROUND(VLOOKUP(A421,食材リスト!$A$6:$H$505,5,FALSE)*C421/VLOOKUP(A421,食材リスト!$A$6:$H$505,2,FALSE),1))</f>
        <v/>
      </c>
      <c r="G421" s="22" t="str">
        <f>IF(COUNTA(A421:C421)&lt;&gt;2,"",ROUND(VLOOKUP(A421,食材リスト!$A$6:$H$505,6,FALSE)*C421/VLOOKUP(A421,食材リスト!$A$6:$H$505,2,FALSE),1))</f>
        <v/>
      </c>
      <c r="H421" s="26" t="str">
        <f>IF(COUNTA(A421:C421)&lt;&gt;2,"",ROUND(VLOOKUP(A421,食材リスト!$A$6:$H$505,7,FALSE)*C421/VLOOKUP(A421,食材リスト!$A$6:$H$505,2,FALSE),0))</f>
        <v/>
      </c>
      <c r="J421" s="152"/>
      <c r="K421" s="153"/>
      <c r="L421" s="43"/>
      <c r="M421" s="13" t="str">
        <f>IF(J421="","",VLOOKUP(J421,食材リスト!$A$6:$H$505,3,FALSE))</f>
        <v/>
      </c>
      <c r="N421" s="21" t="str">
        <f>IF(COUNTA(J421:L421)&lt;&gt;2,"",ROUND(VLOOKUP(J421,食材リスト!$A$6:$H$505,4,FALSE)*L421/VLOOKUP(J421,食材リスト!$A$6:$H$505,2,FALSE),1))</f>
        <v/>
      </c>
      <c r="O421" s="31" t="str">
        <f>IF(COUNTA(J421:L421)&lt;&gt;2,"",ROUND(VLOOKUP(J421,食材リスト!$A$6:$H$505,5,FALSE)*L421/VLOOKUP(J421,食材リスト!$A$6:$H$505,2,FALSE),1))</f>
        <v/>
      </c>
      <c r="P421" s="22" t="str">
        <f>IF(COUNTA(J421:L421)&lt;&gt;2,"",ROUND(VLOOKUP(J421,食材リスト!$A$6:$H$505,6,FALSE)*L421/VLOOKUP(J421,食材リスト!$A$6:$H$505,2,FALSE),1))</f>
        <v/>
      </c>
      <c r="Q421" s="26" t="str">
        <f>IF(COUNTA(J421:L421)&lt;&gt;2,"",ROUND(VLOOKUP(J421,食材リスト!$A$6:$H$505,7,FALSE)*L421/VLOOKUP(J421,食材リスト!$A$6:$H$505,2,FALSE),0))</f>
        <v/>
      </c>
      <c r="S421" s="152"/>
      <c r="T421" s="153"/>
      <c r="U421" s="43"/>
      <c r="V421" s="13" t="str">
        <f>IF(S421="","",VLOOKUP(S421,食材リスト!$A$6:$H$505,3,FALSE))</f>
        <v/>
      </c>
      <c r="W421" s="21" t="str">
        <f>IF(COUNTA(S421:U421)&lt;&gt;2,"",ROUND(VLOOKUP(S421,食材リスト!$A$6:$H$505,4,FALSE)*U421/VLOOKUP(S421,食材リスト!$A$6:$H$505,2,FALSE),1))</f>
        <v/>
      </c>
      <c r="X421" s="31" t="str">
        <f>IF(COUNTA(S421:U421)&lt;&gt;2,"",ROUND(VLOOKUP(S421,食材リスト!$A$6:$H$505,5,FALSE)*U421/VLOOKUP(S421,食材リスト!$A$6:$H$505,2,FALSE),1))</f>
        <v/>
      </c>
      <c r="Y421" s="22" t="str">
        <f>IF(COUNTA(S421:U421)&lt;&gt;2,"",ROUND(VLOOKUP(S421,食材リスト!$A$6:$H$505,6,FALSE)*U421/VLOOKUP(S421,食材リスト!$A$6:$H$505,2,FALSE),1))</f>
        <v/>
      </c>
      <c r="Z421" s="26" t="str">
        <f>IF(COUNTA(S421:U421)&lt;&gt;2,"",ROUND(VLOOKUP(S421,食材リスト!$A$6:$H$505,7,FALSE)*U421/VLOOKUP(S421,食材リスト!$A$6:$H$505,2,FALSE),0))</f>
        <v/>
      </c>
    </row>
    <row r="422" spans="1:26" ht="13.5" customHeight="1">
      <c r="E422"/>
      <c r="F422"/>
    </row>
    <row r="423" spans="1:26" s="122" customFormat="1" ht="13.5" customHeight="1"/>
    <row r="425" spans="1:26" ht="13.5" customHeight="1">
      <c r="A425" s="216" t="s">
        <v>99</v>
      </c>
      <c r="B425" s="216"/>
      <c r="C425" s="216"/>
      <c r="D425" s="216"/>
      <c r="E425" s="216"/>
      <c r="F425" s="216"/>
      <c r="G425" s="216"/>
      <c r="N425" s="61"/>
    </row>
    <row r="426" spans="1:26" ht="13.5" customHeight="1">
      <c r="A426" s="217"/>
      <c r="B426" s="217"/>
      <c r="C426" s="217"/>
      <c r="D426" s="217"/>
      <c r="E426" s="217"/>
      <c r="F426" s="217"/>
      <c r="G426" s="217"/>
    </row>
    <row r="427" spans="1:26" ht="13.5" customHeight="1">
      <c r="A427" s="181" t="str">
        <f>IF(C427=0,"たんぱく質(P)",ROUND(C427/SUM($C$21,$G$21,$K$21)*100,0))</f>
        <v>たんぱく質(P)</v>
      </c>
      <c r="B427" s="182"/>
      <c r="C427" s="171">
        <f>SUM(E435:E454,N435:N454,W435:W454)</f>
        <v>0</v>
      </c>
      <c r="D427" s="172"/>
      <c r="E427" s="185" t="str">
        <f>IF(G427=0,"脂質(F)",ROUND(G427/SUM($C$21,$G$21,$K$21)*100,0))</f>
        <v>脂質(F)</v>
      </c>
      <c r="F427" s="186"/>
      <c r="G427" s="171">
        <f>SUM(F435:F454,O435:O454,X435:X454)</f>
        <v>0</v>
      </c>
      <c r="H427" s="172"/>
      <c r="I427" s="189" t="str">
        <f>IF(K427=0,"糖質(C)",ROUND(K427/SUM($C$21,$G$21,$K$21)*100,0))</f>
        <v>糖質(C)</v>
      </c>
      <c r="J427" s="190"/>
      <c r="K427" s="171">
        <f>SUM(G435:G454,P435:P454,Y435:Y454)</f>
        <v>0</v>
      </c>
      <c r="L427" s="172"/>
      <c r="N427" s="163" t="s">
        <v>43</v>
      </c>
      <c r="O427" s="164"/>
      <c r="P427" s="167">
        <f>SUM(H433+Q433+Z433)</f>
        <v>0</v>
      </c>
      <c r="Q427" s="168"/>
    </row>
    <row r="428" spans="1:26" ht="13.5" customHeight="1">
      <c r="A428" s="183"/>
      <c r="B428" s="184"/>
      <c r="C428" s="173"/>
      <c r="D428" s="174"/>
      <c r="E428" s="187"/>
      <c r="F428" s="188"/>
      <c r="G428" s="173"/>
      <c r="H428" s="174"/>
      <c r="I428" s="191"/>
      <c r="J428" s="192"/>
      <c r="K428" s="173"/>
      <c r="L428" s="174"/>
      <c r="N428" s="165"/>
      <c r="O428" s="166"/>
      <c r="P428" s="169"/>
      <c r="Q428" s="170"/>
    </row>
    <row r="429" spans="1:26" ht="13.5" customHeight="1">
      <c r="A429" s="14"/>
      <c r="B429" s="14"/>
      <c r="C429" s="117"/>
      <c r="D429" s="53"/>
      <c r="E429" s="118"/>
      <c r="F429" s="118"/>
      <c r="G429" s="118"/>
      <c r="H429" s="118"/>
      <c r="I429" s="118"/>
      <c r="J429" s="118"/>
      <c r="K429" s="119"/>
      <c r="L429" s="118"/>
      <c r="M429" s="14"/>
      <c r="N429" s="14"/>
      <c r="O429" s="14"/>
      <c r="P429" s="14"/>
      <c r="Q429" s="14"/>
      <c r="R429" s="14"/>
      <c r="S429" s="14"/>
      <c r="T429" s="14"/>
      <c r="U429" s="14"/>
      <c r="V429" s="14"/>
      <c r="W429" s="14"/>
      <c r="X429" s="14"/>
      <c r="Y429" s="14"/>
      <c r="Z429" s="14"/>
    </row>
    <row r="430" spans="1:26" ht="13.5" customHeight="1">
      <c r="A430" s="63" t="s">
        <v>91</v>
      </c>
      <c r="B430" s="14"/>
      <c r="C430" s="115"/>
      <c r="D430" s="115"/>
      <c r="E430" s="115"/>
      <c r="F430" s="115"/>
      <c r="G430" s="14"/>
      <c r="H430" s="14"/>
      <c r="I430" s="14"/>
      <c r="J430" s="14"/>
      <c r="K430" s="14"/>
      <c r="L430" s="14"/>
      <c r="M430" s="14"/>
      <c r="N430" s="14"/>
      <c r="O430" s="14"/>
      <c r="P430" s="14"/>
      <c r="Q430" s="14"/>
      <c r="R430" s="14"/>
      <c r="S430" s="7" t="s">
        <v>34</v>
      </c>
      <c r="T430" s="14"/>
      <c r="U430" s="14"/>
      <c r="V430" s="14"/>
      <c r="W430" s="14"/>
      <c r="X430" s="14"/>
      <c r="Y430" s="14"/>
      <c r="Z430" s="14"/>
    </row>
    <row r="431" spans="1:26" ht="13.5" customHeight="1">
      <c r="N431" s="5"/>
      <c r="O431" s="5"/>
      <c r="S431" s="8" t="s">
        <v>26</v>
      </c>
    </row>
    <row r="432" spans="1:26" ht="13.5" customHeight="1">
      <c r="A432" s="158" t="s">
        <v>20</v>
      </c>
      <c r="E432" s="143" t="s">
        <v>42</v>
      </c>
      <c r="F432" s="144"/>
      <c r="G432" s="144"/>
      <c r="H432" s="145"/>
      <c r="J432" s="158" t="s">
        <v>32</v>
      </c>
      <c r="N432" s="143" t="s">
        <v>42</v>
      </c>
      <c r="O432" s="144"/>
      <c r="P432" s="144"/>
      <c r="Q432" s="145"/>
      <c r="S432" s="158" t="s">
        <v>33</v>
      </c>
      <c r="W432" s="143" t="s">
        <v>42</v>
      </c>
      <c r="X432" s="144"/>
      <c r="Y432" s="144"/>
      <c r="Z432" s="145"/>
    </row>
    <row r="433" spans="1:26" ht="13.5" customHeight="1">
      <c r="A433" s="162"/>
      <c r="E433" s="81" t="str">
        <f>IF(SUM(E435:G454)=0,"",ROUND(SUM(E435:E454),0)&amp;"g "&amp;"("&amp;ROUND(SUM(E435:E454)*100/(SUM(E435:E454)+SUM(F435:F454)+SUM(G435:G454)),0)&amp;"%)")</f>
        <v/>
      </c>
      <c r="F433" s="80" t="str">
        <f>IF(SUM(E435:G454)=0,"",ROUND(SUM(F435:F454),0)&amp;"g "&amp;"("&amp;ROUND(SUM(F435:F454)*100/(SUM(E435:E454)+SUM(F435:F454)+SUM(G435:G454)),0)&amp;"%)")</f>
        <v/>
      </c>
      <c r="G433" s="78" t="str">
        <f>IF(SUM(E435:G454)=0,"",ROUND(SUM(G435:G454),0)&amp;"g "&amp;"("&amp;ROUND(SUM(G435:G454)*100/(SUM(E435:E454)+SUM(F435:F454)+SUM(G435:G454)),0)&amp;"%)")</f>
        <v/>
      </c>
      <c r="H433" s="79">
        <f>SUM(H435:H454)</f>
        <v>0</v>
      </c>
      <c r="J433" s="162"/>
      <c r="N433" s="81" t="str">
        <f>IF(SUM(N435:P454)=0,"",ROUND(SUM(N435:N454),0)&amp;"g "&amp;"("&amp;ROUND(SUM(N435:N454)*100/(SUM(N435:N454)+SUM(O435:O454)+SUM(P435:P454)),0)&amp;"%)")</f>
        <v/>
      </c>
      <c r="O433" s="80" t="str">
        <f>IF(SUM(N435:P454)=0,"",ROUND(SUM(O435:O454),0)&amp;"g "&amp;"("&amp;ROUND(SUM(O435:O454)*100/(SUM(N435:N454)+SUM(O435:O454)+SUM(P435:P454)),0)&amp;"%)")</f>
        <v/>
      </c>
      <c r="P433" s="78" t="str">
        <f>IF(SUM(N435:P454)=0,"",ROUND(SUM(P435:P454),0)&amp;"g "&amp;"("&amp;ROUND(SUM(P435:P454)*100/(SUM(N435:N454)+SUM(O435:O454)+SUM(P435:P454)),0)&amp;"%)")</f>
        <v/>
      </c>
      <c r="Q433" s="79">
        <f>SUM(Q435:Q454)</f>
        <v>0</v>
      </c>
      <c r="S433" s="162"/>
      <c r="W433" s="81" t="str">
        <f>IF(SUM(W435:Y454)=0,"",ROUND(SUM(W435:W454),0)&amp;"g "&amp;"("&amp;ROUND(SUM(W435:W454)*100/(SUM(W435:W454)+SUM(X435:X454)+SUM(Y435:Y454)),0)&amp;"%)")</f>
        <v/>
      </c>
      <c r="X433" s="80" t="str">
        <f>IF(SUM(W435:Y454)=0,"",ROUND(SUM(X435:X454),0)&amp;"g "&amp;"("&amp;ROUND(SUM(X435:X454)*100/(SUM(W435:W454)+SUM(X435:X454)+SUM(Y435:Y454)),0)&amp;"%)")</f>
        <v/>
      </c>
      <c r="Y433" s="78" t="str">
        <f>IF(SUM(W435:Y454)=0,"",ROUND(SUM(Y435:Y454),0)&amp;"g "&amp;"("&amp;ROUND(SUM(Y435:Y454)*100/(SUM(W435:W454)+SUM(X435:X454)+SUM(Y435:Y454)),0)&amp;"%)")</f>
        <v/>
      </c>
      <c r="Z433" s="79">
        <f>SUM(Z435:Z454)</f>
        <v>0</v>
      </c>
    </row>
    <row r="434" spans="1:26" ht="13.5" customHeight="1">
      <c r="A434" s="156" t="s">
        <v>30</v>
      </c>
      <c r="B434" s="157"/>
      <c r="C434" s="2" t="s">
        <v>35</v>
      </c>
      <c r="D434" s="6" t="s">
        <v>24</v>
      </c>
      <c r="E434" s="107" t="s">
        <v>23</v>
      </c>
      <c r="F434" s="28" t="s">
        <v>21</v>
      </c>
      <c r="G434" s="103" t="s">
        <v>22</v>
      </c>
      <c r="H434" s="6" t="s">
        <v>25</v>
      </c>
      <c r="J434" s="156" t="s">
        <v>30</v>
      </c>
      <c r="K434" s="157"/>
      <c r="L434" s="2" t="s">
        <v>35</v>
      </c>
      <c r="M434" s="6" t="s">
        <v>24</v>
      </c>
      <c r="N434" s="107" t="s">
        <v>23</v>
      </c>
      <c r="O434" s="28" t="s">
        <v>21</v>
      </c>
      <c r="P434" s="103" t="s">
        <v>22</v>
      </c>
      <c r="Q434" s="6" t="s">
        <v>44</v>
      </c>
      <c r="S434" s="156" t="s">
        <v>30</v>
      </c>
      <c r="T434" s="157"/>
      <c r="U434" s="2" t="s">
        <v>35</v>
      </c>
      <c r="V434" s="6" t="s">
        <v>24</v>
      </c>
      <c r="W434" s="107" t="s">
        <v>23</v>
      </c>
      <c r="X434" s="28" t="s">
        <v>21</v>
      </c>
      <c r="Y434" s="103" t="s">
        <v>22</v>
      </c>
      <c r="Z434" s="6" t="s">
        <v>44</v>
      </c>
    </row>
    <row r="435" spans="1:26" ht="13.5" customHeight="1">
      <c r="A435" s="154"/>
      <c r="B435" s="155"/>
      <c r="C435" s="49"/>
      <c r="D435" s="23" t="str">
        <f>IF(A435="","",VLOOKUP(A435,食材リスト!$A$6:$H$505,3,FALSE))</f>
        <v/>
      </c>
      <c r="E435" s="17" t="str">
        <f>IF(COUNTA(A435:C435)&lt;&gt;2,"",ROUND(VLOOKUP(A435,食材リスト!$A$6:$H$505,4,FALSE)*C435/VLOOKUP(A435,食材リスト!$A$6:$H$505,2,FALSE),1))</f>
        <v/>
      </c>
      <c r="F435" s="29" t="str">
        <f>IF(COUNTA(A435:C435)&lt;&gt;2,"",ROUND(VLOOKUP(A435,食材リスト!$A$6:$H$505,5,FALSE)*C435/VLOOKUP(A435,食材リスト!$A$6:$H$505,2,FALSE),1))</f>
        <v/>
      </c>
      <c r="G435" s="18" t="str">
        <f>IF(COUNTA(A435:C435)&lt;&gt;2,"",ROUND(VLOOKUP(A435,食材リスト!$A$6:$H$505,6,FALSE)*C435/VLOOKUP(A435,食材リスト!$A$6:$H$505,2,FALSE),1))</f>
        <v/>
      </c>
      <c r="H435" s="24" t="str">
        <f>IF(COUNTA(A435:C435)&lt;&gt;2,"",ROUND(VLOOKUP(A435,食材リスト!$A$6:$H$505,7,FALSE)*C435/VLOOKUP(A435,食材リスト!$A$6:$H$505,2,FALSE),0))</f>
        <v/>
      </c>
      <c r="J435" s="154"/>
      <c r="K435" s="155"/>
      <c r="L435" s="49"/>
      <c r="M435" s="23" t="str">
        <f>IF(J435="","",VLOOKUP(J435,食材リスト!$A$6:$H$505,3,FALSE))</f>
        <v/>
      </c>
      <c r="N435" s="17" t="str">
        <f>IF(COUNTA(J435:L435)&lt;&gt;2,"",ROUND(VLOOKUP(J435,食材リスト!$A$6:$H$505,4,FALSE)*L435/VLOOKUP(J435,食材リスト!$A$6:$H$505,2,FALSE),1))</f>
        <v/>
      </c>
      <c r="O435" s="29" t="str">
        <f>IF(COUNTA(J435:L435)&lt;&gt;2,"",ROUND(VLOOKUP(J435,食材リスト!$A$6:$H$505,5,FALSE)*L435/VLOOKUP(J435,食材リスト!$A$6:$H$505,2,FALSE),1))</f>
        <v/>
      </c>
      <c r="P435" s="18" t="str">
        <f>IF(COUNTA(J435:L435)&lt;&gt;2,"",ROUND(VLOOKUP(J435,食材リスト!$A$6:$H$505,6,FALSE)*L435/VLOOKUP(J435,食材リスト!$A$6:$H$505,2,FALSE),1))</f>
        <v/>
      </c>
      <c r="Q435" s="24" t="str">
        <f>IF(COUNTA(J435:L435)&lt;&gt;2,"",ROUND(VLOOKUP(J435,食材リスト!$A$6:$H$505,7,FALSE)*L435/VLOOKUP(J435,食材リスト!$A$6:$H$505,2,FALSE),0))</f>
        <v/>
      </c>
      <c r="S435" s="160"/>
      <c r="T435" s="161"/>
      <c r="U435" s="49"/>
      <c r="V435" s="23" t="str">
        <f>IF(S435="","",VLOOKUP(S435,食材リスト!$A$6:$H$505,3,FALSE))</f>
        <v/>
      </c>
      <c r="W435" s="17" t="str">
        <f>IF(COUNTA(S435:U435)&lt;&gt;2,"",ROUND(VLOOKUP(S435,食材リスト!$A$6:$H$505,4,FALSE)*U435/VLOOKUP(S435,食材リスト!$A$6:$H$505,2,FALSE),1))</f>
        <v/>
      </c>
      <c r="X435" s="29" t="str">
        <f>IF(COUNTA(S435:U435)&lt;&gt;2,"",ROUND(VLOOKUP(S435,食材リスト!$A$6:$H$505,5,FALSE)*U435/VLOOKUP(S435,食材リスト!$A$6:$H$505,2,FALSE),1))</f>
        <v/>
      </c>
      <c r="Y435" s="18" t="str">
        <f>IF(COUNTA(S435:U435)&lt;&gt;2,"",ROUND(VLOOKUP(S435,食材リスト!$A$6:$H$505,6,FALSE)*U435/VLOOKUP(S435,食材リスト!$A$6:$H$505,2,FALSE),1))</f>
        <v/>
      </c>
      <c r="Z435" s="24" t="str">
        <f>IF(COUNTA(S435:U435)&lt;&gt;2,"",ROUND(VLOOKUP(S435,食材リスト!$A$6:$H$505,7,FALSE)*U435/VLOOKUP(S435,食材リスト!$A$6:$H$505,2,FALSE),0))</f>
        <v/>
      </c>
    </row>
    <row r="436" spans="1:26" ht="13.5" customHeight="1">
      <c r="A436" s="154"/>
      <c r="B436" s="155"/>
      <c r="C436" s="34"/>
      <c r="D436" s="12" t="str">
        <f>IF(A436="","",VLOOKUP(A436,食材リスト!$A$6:$H$505,3,FALSE))</f>
        <v/>
      </c>
      <c r="E436" s="19" t="str">
        <f>IF(COUNTA(A436:C436)&lt;&gt;2,"",ROUND(VLOOKUP(A436,食材リスト!$A$6:$H$505,4,FALSE)*C436/VLOOKUP(A436,食材リスト!$A$6:$H$505,2,FALSE),1))</f>
        <v/>
      </c>
      <c r="F436" s="30" t="str">
        <f>IF(COUNTA(A436:C436)&lt;&gt;2,"",ROUND(VLOOKUP(A436,食材リスト!$A$6:$H$505,5,FALSE)*C436/VLOOKUP(A436,食材リスト!$A$6:$H$505,2,FALSE),1))</f>
        <v/>
      </c>
      <c r="G436" s="20" t="str">
        <f>IF(COUNTA(A436:C436)&lt;&gt;2,"",ROUND(VLOOKUP(A436,食材リスト!$A$6:$H$505,6,FALSE)*C436/VLOOKUP(A436,食材リスト!$A$6:$H$505,2,FALSE),1))</f>
        <v/>
      </c>
      <c r="H436" s="25" t="str">
        <f>IF(COUNTA(A436:C436)&lt;&gt;2,"",ROUND(VLOOKUP(A436,食材リスト!$A$6:$H$505,7,FALSE)*C436/VLOOKUP(A436,食材リスト!$A$6:$H$505,2,FALSE),0))</f>
        <v/>
      </c>
      <c r="J436" s="154"/>
      <c r="K436" s="155"/>
      <c r="L436" s="34"/>
      <c r="M436" s="12" t="str">
        <f>IF(J436="","",VLOOKUP(J436,食材リスト!$A$6:$H$505,3,FALSE))</f>
        <v/>
      </c>
      <c r="N436" s="19" t="str">
        <f>IF(COUNTA(J436:L436)&lt;&gt;2,"",ROUND(VLOOKUP(J436,食材リスト!$A$6:$H$505,4,FALSE)*L436/VLOOKUP(J436,食材リスト!$A$6:$H$505,2,FALSE),1))</f>
        <v/>
      </c>
      <c r="O436" s="30" t="str">
        <f>IF(COUNTA(J436:L436)&lt;&gt;2,"",ROUND(VLOOKUP(J436,食材リスト!$A$6:$H$505,5,FALSE)*L436/VLOOKUP(J436,食材リスト!$A$6:$H$505,2,FALSE),1))</f>
        <v/>
      </c>
      <c r="P436" s="20" t="str">
        <f>IF(COUNTA(J436:L436)&lt;&gt;2,"",ROUND(VLOOKUP(J436,食材リスト!$A$6:$H$505,6,FALSE)*L436/VLOOKUP(J436,食材リスト!$A$6:$H$505,2,FALSE),1))</f>
        <v/>
      </c>
      <c r="Q436" s="25" t="str">
        <f>IF(COUNTA(J436:L436)&lt;&gt;2,"",ROUND(VLOOKUP(J436,食材リスト!$A$6:$H$505,7,FALSE)*L436/VLOOKUP(J436,食材リスト!$A$6:$H$505,2,FALSE),0))</f>
        <v/>
      </c>
      <c r="S436" s="154"/>
      <c r="T436" s="155"/>
      <c r="U436" s="34"/>
      <c r="V436" s="12" t="str">
        <f>IF(S436="","",VLOOKUP(S436,食材リスト!$A$6:$H$505,3,FALSE))</f>
        <v/>
      </c>
      <c r="W436" s="19" t="str">
        <f>IF(COUNTA(S436:U436)&lt;&gt;2,"",ROUND(VLOOKUP(S436,食材リスト!$A$6:$H$505,4,FALSE)*U436/VLOOKUP(S436,食材リスト!$A$6:$H$505,2,FALSE),1))</f>
        <v/>
      </c>
      <c r="X436" s="30" t="str">
        <f>IF(COUNTA(S436:U436)&lt;&gt;2,"",ROUND(VLOOKUP(S436,食材リスト!$A$6:$H$505,5,FALSE)*U436/VLOOKUP(S436,食材リスト!$A$6:$H$505,2,FALSE),1))</f>
        <v/>
      </c>
      <c r="Y436" s="20" t="str">
        <f>IF(COUNTA(S436:U436)&lt;&gt;2,"",ROUND(VLOOKUP(S436,食材リスト!$A$6:$H$505,6,FALSE)*U436/VLOOKUP(S436,食材リスト!$A$6:$H$505,2,FALSE),1))</f>
        <v/>
      </c>
      <c r="Z436" s="25" t="str">
        <f>IF(COUNTA(S436:U436)&lt;&gt;2,"",ROUND(VLOOKUP(S436,食材リスト!$A$6:$H$505,7,FALSE)*U436/VLOOKUP(S436,食材リスト!$A$6:$H$505,2,FALSE),0))</f>
        <v/>
      </c>
    </row>
    <row r="437" spans="1:26" ht="13.5" customHeight="1">
      <c r="A437" s="154"/>
      <c r="B437" s="155"/>
      <c r="C437" s="34"/>
      <c r="D437" s="12" t="str">
        <f>IF(A437="","",VLOOKUP(A437,食材リスト!$A$6:$H$505,3,FALSE))</f>
        <v/>
      </c>
      <c r="E437" s="19" t="str">
        <f>IF(COUNTA(A437:C437)&lt;&gt;2,"",ROUND(VLOOKUP(A437,食材リスト!$A$6:$H$505,4,FALSE)*C437/VLOOKUP(A437,食材リスト!$A$6:$H$505,2,FALSE),1))</f>
        <v/>
      </c>
      <c r="F437" s="30" t="str">
        <f>IF(COUNTA(A437:C437)&lt;&gt;2,"",ROUND(VLOOKUP(A437,食材リスト!$A$6:$H$505,5,FALSE)*C437/VLOOKUP(A437,食材リスト!$A$6:$H$505,2,FALSE),1))</f>
        <v/>
      </c>
      <c r="G437" s="20" t="str">
        <f>IF(COUNTA(A437:C437)&lt;&gt;2,"",ROUND(VLOOKUP(A437,食材リスト!$A$6:$H$505,6,FALSE)*C437/VLOOKUP(A437,食材リスト!$A$6:$H$505,2,FALSE),1))</f>
        <v/>
      </c>
      <c r="H437" s="25" t="str">
        <f>IF(COUNTA(A437:C437)&lt;&gt;2,"",ROUND(VLOOKUP(A437,食材リスト!$A$6:$H$505,7,FALSE)*C437/VLOOKUP(A437,食材リスト!$A$6:$H$505,2,FALSE),0))</f>
        <v/>
      </c>
      <c r="J437" s="154"/>
      <c r="K437" s="155"/>
      <c r="L437" s="34"/>
      <c r="M437" s="12" t="str">
        <f>IF(J437="","",VLOOKUP(J437,食材リスト!$A$6:$H$505,3,FALSE))</f>
        <v/>
      </c>
      <c r="N437" s="19" t="str">
        <f>IF(COUNTA(J437:L437)&lt;&gt;2,"",ROUND(VLOOKUP(J437,食材リスト!$A$6:$H$505,4,FALSE)*L437/VLOOKUP(J437,食材リスト!$A$6:$H$505,2,FALSE),1))</f>
        <v/>
      </c>
      <c r="O437" s="30" t="str">
        <f>IF(COUNTA(J437:L437)&lt;&gt;2,"",ROUND(VLOOKUP(J437,食材リスト!$A$6:$H$505,5,FALSE)*L437/VLOOKUP(J437,食材リスト!$A$6:$H$505,2,FALSE),1))</f>
        <v/>
      </c>
      <c r="P437" s="20" t="str">
        <f>IF(COUNTA(J437:L437)&lt;&gt;2,"",ROUND(VLOOKUP(J437,食材リスト!$A$6:$H$505,6,FALSE)*L437/VLOOKUP(J437,食材リスト!$A$6:$H$505,2,FALSE),1))</f>
        <v/>
      </c>
      <c r="Q437" s="25" t="str">
        <f>IF(COUNTA(J437:L437)&lt;&gt;2,"",ROUND(VLOOKUP(J437,食材リスト!$A$6:$H$505,7,FALSE)*L437/VLOOKUP(J437,食材リスト!$A$6:$H$505,2,FALSE),0))</f>
        <v/>
      </c>
      <c r="S437" s="154"/>
      <c r="T437" s="155"/>
      <c r="U437" s="34"/>
      <c r="V437" s="12" t="str">
        <f>IF(S437="","",VLOOKUP(S437,食材リスト!$A$6:$H$505,3,FALSE))</f>
        <v/>
      </c>
      <c r="W437" s="19" t="str">
        <f>IF(COUNTA(S437:U437)&lt;&gt;2,"",ROUND(VLOOKUP(S437,食材リスト!$A$6:$H$505,4,FALSE)*U437/VLOOKUP(S437,食材リスト!$A$6:$H$505,2,FALSE),1))</f>
        <v/>
      </c>
      <c r="X437" s="30" t="str">
        <f>IF(COUNTA(S437:U437)&lt;&gt;2,"",ROUND(VLOOKUP(S437,食材リスト!$A$6:$H$505,5,FALSE)*U437/VLOOKUP(S437,食材リスト!$A$6:$H$505,2,FALSE),1))</f>
        <v/>
      </c>
      <c r="Y437" s="20" t="str">
        <f>IF(COUNTA(S437:U437)&lt;&gt;2,"",ROUND(VLOOKUP(S437,食材リスト!$A$6:$H$505,6,FALSE)*U437/VLOOKUP(S437,食材リスト!$A$6:$H$505,2,FALSE),1))</f>
        <v/>
      </c>
      <c r="Z437" s="25" t="str">
        <f>IF(COUNTA(S437:U437)&lt;&gt;2,"",ROUND(VLOOKUP(S437,食材リスト!$A$6:$H$505,7,FALSE)*U437/VLOOKUP(S437,食材リスト!$A$6:$H$505,2,FALSE),0))</f>
        <v/>
      </c>
    </row>
    <row r="438" spans="1:26" ht="13.5" customHeight="1">
      <c r="A438" s="154"/>
      <c r="B438" s="155"/>
      <c r="C438" s="34"/>
      <c r="D438" s="12" t="str">
        <f>IF(A438="","",VLOOKUP(A438,食材リスト!$A$6:$H$505,3,FALSE))</f>
        <v/>
      </c>
      <c r="E438" s="19" t="str">
        <f>IF(COUNTA(A438:C438)&lt;&gt;2,"",ROUND(VLOOKUP(A438,食材リスト!$A$6:$H$505,4,FALSE)*C438/VLOOKUP(A438,食材リスト!$A$6:$H$505,2,FALSE),1))</f>
        <v/>
      </c>
      <c r="F438" s="30" t="str">
        <f>IF(COUNTA(A438:C438)&lt;&gt;2,"",ROUND(VLOOKUP(A438,食材リスト!$A$6:$H$505,5,FALSE)*C438/VLOOKUP(A438,食材リスト!$A$6:$H$505,2,FALSE),1))</f>
        <v/>
      </c>
      <c r="G438" s="20" t="str">
        <f>IF(COUNTA(A438:C438)&lt;&gt;2,"",ROUND(VLOOKUP(A438,食材リスト!$A$6:$H$505,6,FALSE)*C438/VLOOKUP(A438,食材リスト!$A$6:$H$505,2,FALSE),1))</f>
        <v/>
      </c>
      <c r="H438" s="25" t="str">
        <f>IF(COUNTA(A438:C438)&lt;&gt;2,"",ROUND(VLOOKUP(A438,食材リスト!$A$6:$H$505,7,FALSE)*C438/VLOOKUP(A438,食材リスト!$A$6:$H$505,2,FALSE),0))</f>
        <v/>
      </c>
      <c r="J438" s="154"/>
      <c r="K438" s="155"/>
      <c r="L438" s="34"/>
      <c r="M438" s="12" t="str">
        <f>IF(J438="","",VLOOKUP(J438,食材リスト!$A$6:$H$505,3,FALSE))</f>
        <v/>
      </c>
      <c r="N438" s="19" t="str">
        <f>IF(COUNTA(J438:L438)&lt;&gt;2,"",ROUND(VLOOKUP(J438,食材リスト!$A$6:$H$505,4,FALSE)*L438/VLOOKUP(J438,食材リスト!$A$6:$H$505,2,FALSE),1))</f>
        <v/>
      </c>
      <c r="O438" s="30" t="str">
        <f>IF(COUNTA(J438:L438)&lt;&gt;2,"",ROUND(VLOOKUP(J438,食材リスト!$A$6:$H$505,5,FALSE)*L438/VLOOKUP(J438,食材リスト!$A$6:$H$505,2,FALSE),1))</f>
        <v/>
      </c>
      <c r="P438" s="20" t="str">
        <f>IF(COUNTA(J438:L438)&lt;&gt;2,"",ROUND(VLOOKUP(J438,食材リスト!$A$6:$H$505,6,FALSE)*L438/VLOOKUP(J438,食材リスト!$A$6:$H$505,2,FALSE),1))</f>
        <v/>
      </c>
      <c r="Q438" s="25" t="str">
        <f>IF(COUNTA(J438:L438)&lt;&gt;2,"",ROUND(VLOOKUP(J438,食材リスト!$A$6:$H$505,7,FALSE)*L438/VLOOKUP(J438,食材リスト!$A$6:$H$505,2,FALSE),0))</f>
        <v/>
      </c>
      <c r="S438" s="154"/>
      <c r="T438" s="155"/>
      <c r="U438" s="34"/>
      <c r="V438" s="12" t="str">
        <f>IF(S438="","",VLOOKUP(S438,食材リスト!$A$6:$H$505,3,FALSE))</f>
        <v/>
      </c>
      <c r="W438" s="19" t="str">
        <f>IF(COUNTA(S438:U438)&lt;&gt;2,"",ROUND(VLOOKUP(S438,食材リスト!$A$6:$H$505,4,FALSE)*U438/VLOOKUP(S438,食材リスト!$A$6:$H$505,2,FALSE),1))</f>
        <v/>
      </c>
      <c r="X438" s="30" t="str">
        <f>IF(COUNTA(S438:U438)&lt;&gt;2,"",ROUND(VLOOKUP(S438,食材リスト!$A$6:$H$505,5,FALSE)*U438/VLOOKUP(S438,食材リスト!$A$6:$H$505,2,FALSE),1))</f>
        <v/>
      </c>
      <c r="Y438" s="20" t="str">
        <f>IF(COUNTA(S438:U438)&lt;&gt;2,"",ROUND(VLOOKUP(S438,食材リスト!$A$6:$H$505,6,FALSE)*U438/VLOOKUP(S438,食材リスト!$A$6:$H$505,2,FALSE),1))</f>
        <v/>
      </c>
      <c r="Z438" s="25" t="str">
        <f>IF(COUNTA(S438:U438)&lt;&gt;2,"",ROUND(VLOOKUP(S438,食材リスト!$A$6:$H$505,7,FALSE)*U438/VLOOKUP(S438,食材リスト!$A$6:$H$505,2,FALSE),0))</f>
        <v/>
      </c>
    </row>
    <row r="439" spans="1:26" ht="13.5" customHeight="1">
      <c r="A439" s="154"/>
      <c r="B439" s="155"/>
      <c r="C439" s="34"/>
      <c r="D439" s="12" t="str">
        <f>IF(A439="","",VLOOKUP(A439,食材リスト!$A$6:$H$505,3,FALSE))</f>
        <v/>
      </c>
      <c r="E439" s="19" t="str">
        <f>IF(COUNTA(A439:C439)&lt;&gt;2,"",ROUND(VLOOKUP(A439,食材リスト!$A$6:$H$505,4,FALSE)*C439/VLOOKUP(A439,食材リスト!$A$6:$H$505,2,FALSE),1))</f>
        <v/>
      </c>
      <c r="F439" s="30" t="str">
        <f>IF(COUNTA(A439:C439)&lt;&gt;2,"",ROUND(VLOOKUP(A439,食材リスト!$A$6:$H$505,5,FALSE)*C439/VLOOKUP(A439,食材リスト!$A$6:$H$505,2,FALSE),1))</f>
        <v/>
      </c>
      <c r="G439" s="20" t="str">
        <f>IF(COUNTA(A439:C439)&lt;&gt;2,"",ROUND(VLOOKUP(A439,食材リスト!$A$6:$H$505,6,FALSE)*C439/VLOOKUP(A439,食材リスト!$A$6:$H$505,2,FALSE),1))</f>
        <v/>
      </c>
      <c r="H439" s="25" t="str">
        <f>IF(COUNTA(A439:C439)&lt;&gt;2,"",ROUND(VLOOKUP(A439,食材リスト!$A$6:$H$505,7,FALSE)*C439/VLOOKUP(A439,食材リスト!$A$6:$H$505,2,FALSE),0))</f>
        <v/>
      </c>
      <c r="J439" s="154"/>
      <c r="K439" s="155"/>
      <c r="L439" s="34"/>
      <c r="M439" s="12" t="str">
        <f>IF(J439="","",VLOOKUP(J439,食材リスト!$A$6:$H$505,3,FALSE))</f>
        <v/>
      </c>
      <c r="N439" s="19" t="str">
        <f>IF(COUNTA(J439:L439)&lt;&gt;2,"",ROUND(VLOOKUP(J439,食材リスト!$A$6:$H$505,4,FALSE)*L439/VLOOKUP(J439,食材リスト!$A$6:$H$505,2,FALSE),1))</f>
        <v/>
      </c>
      <c r="O439" s="30" t="str">
        <f>IF(COUNTA(J439:L439)&lt;&gt;2,"",ROUND(VLOOKUP(J439,食材リスト!$A$6:$H$505,5,FALSE)*L439/VLOOKUP(J439,食材リスト!$A$6:$H$505,2,FALSE),1))</f>
        <v/>
      </c>
      <c r="P439" s="20" t="str">
        <f>IF(COUNTA(J439:L439)&lt;&gt;2,"",ROUND(VLOOKUP(J439,食材リスト!$A$6:$H$505,6,FALSE)*L439/VLOOKUP(J439,食材リスト!$A$6:$H$505,2,FALSE),1))</f>
        <v/>
      </c>
      <c r="Q439" s="25" t="str">
        <f>IF(COUNTA(J439:L439)&lt;&gt;2,"",ROUND(VLOOKUP(J439,食材リスト!$A$6:$H$505,7,FALSE)*L439/VLOOKUP(J439,食材リスト!$A$6:$H$505,2,FALSE),0))</f>
        <v/>
      </c>
      <c r="S439" s="154"/>
      <c r="T439" s="155"/>
      <c r="U439" s="34"/>
      <c r="V439" s="12" t="str">
        <f>IF(S439="","",VLOOKUP(S439,食材リスト!$A$6:$H$505,3,FALSE))</f>
        <v/>
      </c>
      <c r="W439" s="19" t="str">
        <f>IF(COUNTA(S439:U439)&lt;&gt;2,"",ROUND(VLOOKUP(S439,食材リスト!$A$6:$H$505,4,FALSE)*U439/VLOOKUP(S439,食材リスト!$A$6:$H$505,2,FALSE),1))</f>
        <v/>
      </c>
      <c r="X439" s="30" t="str">
        <f>IF(COUNTA(S439:U439)&lt;&gt;2,"",ROUND(VLOOKUP(S439,食材リスト!$A$6:$H$505,5,FALSE)*U439/VLOOKUP(S439,食材リスト!$A$6:$H$505,2,FALSE),1))</f>
        <v/>
      </c>
      <c r="Y439" s="20" t="str">
        <f>IF(COUNTA(S439:U439)&lt;&gt;2,"",ROUND(VLOOKUP(S439,食材リスト!$A$6:$H$505,6,FALSE)*U439/VLOOKUP(S439,食材リスト!$A$6:$H$505,2,FALSE),1))</f>
        <v/>
      </c>
      <c r="Z439" s="25" t="str">
        <f>IF(COUNTA(S439:U439)&lt;&gt;2,"",ROUND(VLOOKUP(S439,食材リスト!$A$6:$H$505,7,FALSE)*U439/VLOOKUP(S439,食材リスト!$A$6:$H$505,2,FALSE),0))</f>
        <v/>
      </c>
    </row>
    <row r="440" spans="1:26" ht="13.5" customHeight="1">
      <c r="A440" s="154"/>
      <c r="B440" s="155"/>
      <c r="C440" s="34"/>
      <c r="D440" s="12" t="str">
        <f>IF(A440="","",VLOOKUP(A440,食材リスト!$A$6:$H$505,3,FALSE))</f>
        <v/>
      </c>
      <c r="E440" s="19" t="str">
        <f>IF(COUNTA(A440:C440)&lt;&gt;2,"",ROUND(VLOOKUP(A440,食材リスト!$A$6:$H$505,4,FALSE)*C440/VLOOKUP(A440,食材リスト!$A$6:$H$505,2,FALSE),1))</f>
        <v/>
      </c>
      <c r="F440" s="30" t="str">
        <f>IF(COUNTA(A440:C440)&lt;&gt;2,"",ROUND(VLOOKUP(A440,食材リスト!$A$6:$H$505,5,FALSE)*C440/VLOOKUP(A440,食材リスト!$A$6:$H$505,2,FALSE),1))</f>
        <v/>
      </c>
      <c r="G440" s="20" t="str">
        <f>IF(COUNTA(A440:C440)&lt;&gt;2,"",ROUND(VLOOKUP(A440,食材リスト!$A$6:$H$505,6,FALSE)*C440/VLOOKUP(A440,食材リスト!$A$6:$H$505,2,FALSE),1))</f>
        <v/>
      </c>
      <c r="H440" s="25" t="str">
        <f>IF(COUNTA(A440:C440)&lt;&gt;2,"",ROUND(VLOOKUP(A440,食材リスト!$A$6:$H$505,7,FALSE)*C440/VLOOKUP(A440,食材リスト!$A$6:$H$505,2,FALSE),0))</f>
        <v/>
      </c>
      <c r="J440" s="154"/>
      <c r="K440" s="155"/>
      <c r="L440" s="34"/>
      <c r="M440" s="12" t="str">
        <f>IF(J440="","",VLOOKUP(J440,食材リスト!$A$6:$H$505,3,FALSE))</f>
        <v/>
      </c>
      <c r="N440" s="19" t="str">
        <f>IF(COUNTA(J440:L440)&lt;&gt;2,"",ROUND(VLOOKUP(J440,食材リスト!$A$6:$H$505,4,FALSE)*L440/VLOOKUP(J440,食材リスト!$A$6:$H$505,2,FALSE),1))</f>
        <v/>
      </c>
      <c r="O440" s="30" t="str">
        <f>IF(COUNTA(J440:L440)&lt;&gt;2,"",ROUND(VLOOKUP(J440,食材リスト!$A$6:$H$505,5,FALSE)*L440/VLOOKUP(J440,食材リスト!$A$6:$H$505,2,FALSE),1))</f>
        <v/>
      </c>
      <c r="P440" s="20" t="str">
        <f>IF(COUNTA(J440:L440)&lt;&gt;2,"",ROUND(VLOOKUP(J440,食材リスト!$A$6:$H$505,6,FALSE)*L440/VLOOKUP(J440,食材リスト!$A$6:$H$505,2,FALSE),1))</f>
        <v/>
      </c>
      <c r="Q440" s="25" t="str">
        <f>IF(COUNTA(J440:L440)&lt;&gt;2,"",ROUND(VLOOKUP(J440,食材リスト!$A$6:$H$505,7,FALSE)*L440/VLOOKUP(J440,食材リスト!$A$6:$H$505,2,FALSE),0))</f>
        <v/>
      </c>
      <c r="S440" s="154"/>
      <c r="T440" s="155"/>
      <c r="U440" s="34"/>
      <c r="V440" s="12" t="str">
        <f>IF(S440="","",VLOOKUP(S440,食材リスト!$A$6:$H$505,3,FALSE))</f>
        <v/>
      </c>
      <c r="W440" s="19" t="str">
        <f>IF(COUNTA(S440:U440)&lt;&gt;2,"",ROUND(VLOOKUP(S440,食材リスト!$A$6:$H$505,4,FALSE)*U440/VLOOKUP(S440,食材リスト!$A$6:$H$505,2,FALSE),1))</f>
        <v/>
      </c>
      <c r="X440" s="30" t="str">
        <f>IF(COUNTA(S440:U440)&lt;&gt;2,"",ROUND(VLOOKUP(S440,食材リスト!$A$6:$H$505,5,FALSE)*U440/VLOOKUP(S440,食材リスト!$A$6:$H$505,2,FALSE),1))</f>
        <v/>
      </c>
      <c r="Y440" s="20" t="str">
        <f>IF(COUNTA(S440:U440)&lt;&gt;2,"",ROUND(VLOOKUP(S440,食材リスト!$A$6:$H$505,6,FALSE)*U440/VLOOKUP(S440,食材リスト!$A$6:$H$505,2,FALSE),1))</f>
        <v/>
      </c>
      <c r="Z440" s="25" t="str">
        <f>IF(COUNTA(S440:U440)&lt;&gt;2,"",ROUND(VLOOKUP(S440,食材リスト!$A$6:$H$505,7,FALSE)*U440/VLOOKUP(S440,食材リスト!$A$6:$H$505,2,FALSE),0))</f>
        <v/>
      </c>
    </row>
    <row r="441" spans="1:26" ht="13.5" customHeight="1">
      <c r="A441" s="154"/>
      <c r="B441" s="155"/>
      <c r="C441" s="34"/>
      <c r="D441" s="12" t="str">
        <f>IF(A441="","",VLOOKUP(A441,食材リスト!$A$6:$H$505,3,FALSE))</f>
        <v/>
      </c>
      <c r="E441" s="19" t="str">
        <f>IF(COUNTA(A441:C441)&lt;&gt;2,"",ROUND(VLOOKUP(A441,食材リスト!$A$6:$H$505,4,FALSE)*C441/VLOOKUP(A441,食材リスト!$A$6:$H$505,2,FALSE),1))</f>
        <v/>
      </c>
      <c r="F441" s="30" t="str">
        <f>IF(COUNTA(A441:C441)&lt;&gt;2,"",ROUND(VLOOKUP(A441,食材リスト!$A$6:$H$505,5,FALSE)*C441/VLOOKUP(A441,食材リスト!$A$6:$H$505,2,FALSE),1))</f>
        <v/>
      </c>
      <c r="G441" s="20" t="str">
        <f>IF(COUNTA(A441:C441)&lt;&gt;2,"",ROUND(VLOOKUP(A441,食材リスト!$A$6:$H$505,6,FALSE)*C441/VLOOKUP(A441,食材リスト!$A$6:$H$505,2,FALSE),1))</f>
        <v/>
      </c>
      <c r="H441" s="25" t="str">
        <f>IF(COUNTA(A441:C441)&lt;&gt;2,"",ROUND(VLOOKUP(A441,食材リスト!$A$6:$H$505,7,FALSE)*C441/VLOOKUP(A441,食材リスト!$A$6:$H$505,2,FALSE),0))</f>
        <v/>
      </c>
      <c r="J441" s="154"/>
      <c r="K441" s="155"/>
      <c r="L441" s="34"/>
      <c r="M441" s="12" t="str">
        <f>IF(J441="","",VLOOKUP(J441,食材リスト!$A$6:$H$505,3,FALSE))</f>
        <v/>
      </c>
      <c r="N441" s="19" t="str">
        <f>IF(COUNTA(J441:L441)&lt;&gt;2,"",ROUND(VLOOKUP(J441,食材リスト!$A$6:$H$505,4,FALSE)*L441/VLOOKUP(J441,食材リスト!$A$6:$H$505,2,FALSE),1))</f>
        <v/>
      </c>
      <c r="O441" s="30" t="str">
        <f>IF(COUNTA(J441:L441)&lt;&gt;2,"",ROUND(VLOOKUP(J441,食材リスト!$A$6:$H$505,5,FALSE)*L441/VLOOKUP(J441,食材リスト!$A$6:$H$505,2,FALSE),1))</f>
        <v/>
      </c>
      <c r="P441" s="20" t="str">
        <f>IF(COUNTA(J441:L441)&lt;&gt;2,"",ROUND(VLOOKUP(J441,食材リスト!$A$6:$H$505,6,FALSE)*L441/VLOOKUP(J441,食材リスト!$A$6:$H$505,2,FALSE),1))</f>
        <v/>
      </c>
      <c r="Q441" s="25" t="str">
        <f>IF(COUNTA(J441:L441)&lt;&gt;2,"",ROUND(VLOOKUP(J441,食材リスト!$A$6:$H$505,7,FALSE)*L441/VLOOKUP(J441,食材リスト!$A$6:$H$505,2,FALSE),0))</f>
        <v/>
      </c>
      <c r="S441" s="154"/>
      <c r="T441" s="155"/>
      <c r="U441" s="34"/>
      <c r="V441" s="12" t="str">
        <f>IF(S441="","",VLOOKUP(S441,食材リスト!$A$6:$H$505,3,FALSE))</f>
        <v/>
      </c>
      <c r="W441" s="19" t="str">
        <f>IF(COUNTA(S441:U441)&lt;&gt;2,"",ROUND(VLOOKUP(S441,食材リスト!$A$6:$H$505,4,FALSE)*U441/VLOOKUP(S441,食材リスト!$A$6:$H$505,2,FALSE),1))</f>
        <v/>
      </c>
      <c r="X441" s="30" t="str">
        <f>IF(COUNTA(S441:U441)&lt;&gt;2,"",ROUND(VLOOKUP(S441,食材リスト!$A$6:$H$505,5,FALSE)*U441/VLOOKUP(S441,食材リスト!$A$6:$H$505,2,FALSE),1))</f>
        <v/>
      </c>
      <c r="Y441" s="20" t="str">
        <f>IF(COUNTA(S441:U441)&lt;&gt;2,"",ROUND(VLOOKUP(S441,食材リスト!$A$6:$H$505,6,FALSE)*U441/VLOOKUP(S441,食材リスト!$A$6:$H$505,2,FALSE),1))</f>
        <v/>
      </c>
      <c r="Z441" s="25" t="str">
        <f>IF(COUNTA(S441:U441)&lt;&gt;2,"",ROUND(VLOOKUP(S441,食材リスト!$A$6:$H$505,7,FALSE)*U441/VLOOKUP(S441,食材リスト!$A$6:$H$505,2,FALSE),0))</f>
        <v/>
      </c>
    </row>
    <row r="442" spans="1:26" ht="13.5" customHeight="1">
      <c r="A442" s="154"/>
      <c r="B442" s="155"/>
      <c r="C442" s="34"/>
      <c r="D442" s="12" t="str">
        <f>IF(A442="","",VLOOKUP(A442,食材リスト!$A$6:$H$505,3,FALSE))</f>
        <v/>
      </c>
      <c r="E442" s="19" t="str">
        <f>IF(COUNTA(A442:C442)&lt;&gt;2,"",ROUND(VLOOKUP(A442,食材リスト!$A$6:$H$505,4,FALSE)*C442/VLOOKUP(A442,食材リスト!$A$6:$H$505,2,FALSE),1))</f>
        <v/>
      </c>
      <c r="F442" s="30" t="str">
        <f>IF(COUNTA(A442:C442)&lt;&gt;2,"",ROUND(VLOOKUP(A442,食材リスト!$A$6:$H$505,5,FALSE)*C442/VLOOKUP(A442,食材リスト!$A$6:$H$505,2,FALSE),1))</f>
        <v/>
      </c>
      <c r="G442" s="20" t="str">
        <f>IF(COUNTA(A442:C442)&lt;&gt;2,"",ROUND(VLOOKUP(A442,食材リスト!$A$6:$H$505,6,FALSE)*C442/VLOOKUP(A442,食材リスト!$A$6:$H$505,2,FALSE),1))</f>
        <v/>
      </c>
      <c r="H442" s="25" t="str">
        <f>IF(COUNTA(A442:C442)&lt;&gt;2,"",ROUND(VLOOKUP(A442,食材リスト!$A$6:$H$505,7,FALSE)*C442/VLOOKUP(A442,食材リスト!$A$6:$H$505,2,FALSE),0))</f>
        <v/>
      </c>
      <c r="J442" s="154"/>
      <c r="K442" s="155"/>
      <c r="L442" s="34"/>
      <c r="M442" s="12" t="str">
        <f>IF(J442="","",VLOOKUP(J442,食材リスト!$A$6:$H$505,3,FALSE))</f>
        <v/>
      </c>
      <c r="N442" s="19" t="str">
        <f>IF(COUNTA(J442:L442)&lt;&gt;2,"",ROUND(VLOOKUP(J442,食材リスト!$A$6:$H$505,4,FALSE)*L442/VLOOKUP(J442,食材リスト!$A$6:$H$505,2,FALSE),1))</f>
        <v/>
      </c>
      <c r="O442" s="30" t="str">
        <f>IF(COUNTA(J442:L442)&lt;&gt;2,"",ROUND(VLOOKUP(J442,食材リスト!$A$6:$H$505,5,FALSE)*L442/VLOOKUP(J442,食材リスト!$A$6:$H$505,2,FALSE),1))</f>
        <v/>
      </c>
      <c r="P442" s="20" t="str">
        <f>IF(COUNTA(J442:L442)&lt;&gt;2,"",ROUND(VLOOKUP(J442,食材リスト!$A$6:$H$505,6,FALSE)*L442/VLOOKUP(J442,食材リスト!$A$6:$H$505,2,FALSE),1))</f>
        <v/>
      </c>
      <c r="Q442" s="25" t="str">
        <f>IF(COUNTA(J442:L442)&lt;&gt;2,"",ROUND(VLOOKUP(J442,食材リスト!$A$6:$H$505,7,FALSE)*L442/VLOOKUP(J442,食材リスト!$A$6:$H$505,2,FALSE),0))</f>
        <v/>
      </c>
      <c r="S442" s="154"/>
      <c r="T442" s="155"/>
      <c r="U442" s="34"/>
      <c r="V442" s="12" t="str">
        <f>IF(S442="","",VLOOKUP(S442,食材リスト!$A$6:$H$505,3,FALSE))</f>
        <v/>
      </c>
      <c r="W442" s="19" t="str">
        <f>IF(COUNTA(S442:U442)&lt;&gt;2,"",ROUND(VLOOKUP(S442,食材リスト!$A$6:$H$505,4,FALSE)*U442/VLOOKUP(S442,食材リスト!$A$6:$H$505,2,FALSE),1))</f>
        <v/>
      </c>
      <c r="X442" s="30" t="str">
        <f>IF(COUNTA(S442:U442)&lt;&gt;2,"",ROUND(VLOOKUP(S442,食材リスト!$A$6:$H$505,5,FALSE)*U442/VLOOKUP(S442,食材リスト!$A$6:$H$505,2,FALSE),1))</f>
        <v/>
      </c>
      <c r="Y442" s="20" t="str">
        <f>IF(COUNTA(S442:U442)&lt;&gt;2,"",ROUND(VLOOKUP(S442,食材リスト!$A$6:$H$505,6,FALSE)*U442/VLOOKUP(S442,食材リスト!$A$6:$H$505,2,FALSE),1))</f>
        <v/>
      </c>
      <c r="Z442" s="25" t="str">
        <f>IF(COUNTA(S442:U442)&lt;&gt;2,"",ROUND(VLOOKUP(S442,食材リスト!$A$6:$H$505,7,FALSE)*U442/VLOOKUP(S442,食材リスト!$A$6:$H$505,2,FALSE),0))</f>
        <v/>
      </c>
    </row>
    <row r="443" spans="1:26" ht="13.5" customHeight="1">
      <c r="A443" s="154"/>
      <c r="B443" s="155"/>
      <c r="C443" s="34"/>
      <c r="D443" s="12" t="str">
        <f>IF(A443="","",VLOOKUP(A443,食材リスト!$A$6:$H$505,3,FALSE))</f>
        <v/>
      </c>
      <c r="E443" s="19" t="str">
        <f>IF(COUNTA(A443:C443)&lt;&gt;2,"",ROUND(VLOOKUP(A443,食材リスト!$A$6:$H$505,4,FALSE)*C443/VLOOKUP(A443,食材リスト!$A$6:$H$505,2,FALSE),1))</f>
        <v/>
      </c>
      <c r="F443" s="30" t="str">
        <f>IF(COUNTA(A443:C443)&lt;&gt;2,"",ROUND(VLOOKUP(A443,食材リスト!$A$6:$H$505,5,FALSE)*C443/VLOOKUP(A443,食材リスト!$A$6:$H$505,2,FALSE),1))</f>
        <v/>
      </c>
      <c r="G443" s="20" t="str">
        <f>IF(COUNTA(A443:C443)&lt;&gt;2,"",ROUND(VLOOKUP(A443,食材リスト!$A$6:$H$505,6,FALSE)*C443/VLOOKUP(A443,食材リスト!$A$6:$H$505,2,FALSE),1))</f>
        <v/>
      </c>
      <c r="H443" s="25" t="str">
        <f>IF(COUNTA(A443:C443)&lt;&gt;2,"",ROUND(VLOOKUP(A443,食材リスト!$A$6:$H$505,7,FALSE)*C443/VLOOKUP(A443,食材リスト!$A$6:$H$505,2,FALSE),0))</f>
        <v/>
      </c>
      <c r="J443" s="154"/>
      <c r="K443" s="155"/>
      <c r="L443" s="34"/>
      <c r="M443" s="12" t="str">
        <f>IF(J443="","",VLOOKUP(J443,食材リスト!$A$6:$H$505,3,FALSE))</f>
        <v/>
      </c>
      <c r="N443" s="19" t="str">
        <f>IF(COUNTA(J443:L443)&lt;&gt;2,"",ROUND(VLOOKUP(J443,食材リスト!$A$6:$H$505,4,FALSE)*L443/VLOOKUP(J443,食材リスト!$A$6:$H$505,2,FALSE),1))</f>
        <v/>
      </c>
      <c r="O443" s="30" t="str">
        <f>IF(COUNTA(J443:L443)&lt;&gt;2,"",ROUND(VLOOKUP(J443,食材リスト!$A$6:$H$505,5,FALSE)*L443/VLOOKUP(J443,食材リスト!$A$6:$H$505,2,FALSE),1))</f>
        <v/>
      </c>
      <c r="P443" s="20" t="str">
        <f>IF(COUNTA(J443:L443)&lt;&gt;2,"",ROUND(VLOOKUP(J443,食材リスト!$A$6:$H$505,6,FALSE)*L443/VLOOKUP(J443,食材リスト!$A$6:$H$505,2,FALSE),1))</f>
        <v/>
      </c>
      <c r="Q443" s="25" t="str">
        <f>IF(COUNTA(J443:L443)&lt;&gt;2,"",ROUND(VLOOKUP(J443,食材リスト!$A$6:$H$505,7,FALSE)*L443/VLOOKUP(J443,食材リスト!$A$6:$H$505,2,FALSE),0))</f>
        <v/>
      </c>
      <c r="S443" s="154"/>
      <c r="T443" s="155"/>
      <c r="U443" s="34"/>
      <c r="V443" s="12" t="str">
        <f>IF(S443="","",VLOOKUP(S443,食材リスト!$A$6:$H$505,3,FALSE))</f>
        <v/>
      </c>
      <c r="W443" s="19" t="str">
        <f>IF(COUNTA(S443:U443)&lt;&gt;2,"",ROUND(VLOOKUP(S443,食材リスト!$A$6:$H$505,4,FALSE)*U443/VLOOKUP(S443,食材リスト!$A$6:$H$505,2,FALSE),1))</f>
        <v/>
      </c>
      <c r="X443" s="30" t="str">
        <f>IF(COUNTA(S443:U443)&lt;&gt;2,"",ROUND(VLOOKUP(S443,食材リスト!$A$6:$H$505,5,FALSE)*U443/VLOOKUP(S443,食材リスト!$A$6:$H$505,2,FALSE),1))</f>
        <v/>
      </c>
      <c r="Y443" s="20" t="str">
        <f>IF(COUNTA(S443:U443)&lt;&gt;2,"",ROUND(VLOOKUP(S443,食材リスト!$A$6:$H$505,6,FALSE)*U443/VLOOKUP(S443,食材リスト!$A$6:$H$505,2,FALSE),1))</f>
        <v/>
      </c>
      <c r="Z443" s="25" t="str">
        <f>IF(COUNTA(S443:U443)&lt;&gt;2,"",ROUND(VLOOKUP(S443,食材リスト!$A$6:$H$505,7,FALSE)*U443/VLOOKUP(S443,食材リスト!$A$6:$H$505,2,FALSE),0))</f>
        <v/>
      </c>
    </row>
    <row r="444" spans="1:26" ht="13.5" customHeight="1">
      <c r="A444" s="154"/>
      <c r="B444" s="155"/>
      <c r="C444" s="34"/>
      <c r="D444" s="12" t="str">
        <f>IF(A444="","",VLOOKUP(A444,食材リスト!$A$6:$H$505,3,FALSE))</f>
        <v/>
      </c>
      <c r="E444" s="19" t="str">
        <f>IF(COUNTA(A444:C444)&lt;&gt;2,"",ROUND(VLOOKUP(A444,食材リスト!$A$6:$H$505,4,FALSE)*C444/VLOOKUP(A444,食材リスト!$A$6:$H$505,2,FALSE),1))</f>
        <v/>
      </c>
      <c r="F444" s="30" t="str">
        <f>IF(COUNTA(A444:C444)&lt;&gt;2,"",ROUND(VLOOKUP(A444,食材リスト!$A$6:$H$505,5,FALSE)*C444/VLOOKUP(A444,食材リスト!$A$6:$H$505,2,FALSE),1))</f>
        <v/>
      </c>
      <c r="G444" s="20" t="str">
        <f>IF(COUNTA(A444:C444)&lt;&gt;2,"",ROUND(VLOOKUP(A444,食材リスト!$A$6:$H$505,6,FALSE)*C444/VLOOKUP(A444,食材リスト!$A$6:$H$505,2,FALSE),1))</f>
        <v/>
      </c>
      <c r="H444" s="25" t="str">
        <f>IF(COUNTA(A444:C444)&lt;&gt;2,"",ROUND(VLOOKUP(A444,食材リスト!$A$6:$H$505,7,FALSE)*C444/VLOOKUP(A444,食材リスト!$A$6:$H$505,2,FALSE),0))</f>
        <v/>
      </c>
      <c r="J444" s="154"/>
      <c r="K444" s="155"/>
      <c r="L444" s="34"/>
      <c r="M444" s="12" t="str">
        <f>IF(J444="","",VLOOKUP(J444,食材リスト!$A$6:$H$505,3,FALSE))</f>
        <v/>
      </c>
      <c r="N444" s="19" t="str">
        <f>IF(COUNTA(J444:L444)&lt;&gt;2,"",ROUND(VLOOKUP(J444,食材リスト!$A$6:$H$505,4,FALSE)*L444/VLOOKUP(J444,食材リスト!$A$6:$H$505,2,FALSE),1))</f>
        <v/>
      </c>
      <c r="O444" s="30" t="str">
        <f>IF(COUNTA(J444:L444)&lt;&gt;2,"",ROUND(VLOOKUP(J444,食材リスト!$A$6:$H$505,5,FALSE)*L444/VLOOKUP(J444,食材リスト!$A$6:$H$505,2,FALSE),1))</f>
        <v/>
      </c>
      <c r="P444" s="20" t="str">
        <f>IF(COUNTA(J444:L444)&lt;&gt;2,"",ROUND(VLOOKUP(J444,食材リスト!$A$6:$H$505,6,FALSE)*L444/VLOOKUP(J444,食材リスト!$A$6:$H$505,2,FALSE),1))</f>
        <v/>
      </c>
      <c r="Q444" s="25" t="str">
        <f>IF(COUNTA(J444:L444)&lt;&gt;2,"",ROUND(VLOOKUP(J444,食材リスト!$A$6:$H$505,7,FALSE)*L444/VLOOKUP(J444,食材リスト!$A$6:$H$505,2,FALSE),0))</f>
        <v/>
      </c>
      <c r="S444" s="154"/>
      <c r="T444" s="155"/>
      <c r="U444" s="34"/>
      <c r="V444" s="12" t="str">
        <f>IF(S444="","",VLOOKUP(S444,食材リスト!$A$6:$H$505,3,FALSE))</f>
        <v/>
      </c>
      <c r="W444" s="19" t="str">
        <f>IF(COUNTA(S444:U444)&lt;&gt;2,"",ROUND(VLOOKUP(S444,食材リスト!$A$6:$H$505,4,FALSE)*U444/VLOOKUP(S444,食材リスト!$A$6:$H$505,2,FALSE),1))</f>
        <v/>
      </c>
      <c r="X444" s="30" t="str">
        <f>IF(COUNTA(S444:U444)&lt;&gt;2,"",ROUND(VLOOKUP(S444,食材リスト!$A$6:$H$505,5,FALSE)*U444/VLOOKUP(S444,食材リスト!$A$6:$H$505,2,FALSE),1))</f>
        <v/>
      </c>
      <c r="Y444" s="20" t="str">
        <f>IF(COUNTA(S444:U444)&lt;&gt;2,"",ROUND(VLOOKUP(S444,食材リスト!$A$6:$H$505,6,FALSE)*U444/VLOOKUP(S444,食材リスト!$A$6:$H$505,2,FALSE),1))</f>
        <v/>
      </c>
      <c r="Z444" s="25" t="str">
        <f>IF(COUNTA(S444:U444)&lt;&gt;2,"",ROUND(VLOOKUP(S444,食材リスト!$A$6:$H$505,7,FALSE)*U444/VLOOKUP(S444,食材リスト!$A$6:$H$505,2,FALSE),0))</f>
        <v/>
      </c>
    </row>
    <row r="445" spans="1:26" ht="13.5" customHeight="1">
      <c r="A445" s="154"/>
      <c r="B445" s="155"/>
      <c r="C445" s="34"/>
      <c r="D445" s="12" t="str">
        <f>IF(A445="","",VLOOKUP(A445,食材リスト!$A$6:$H$505,3,FALSE))</f>
        <v/>
      </c>
      <c r="E445" s="19" t="str">
        <f>IF(COUNTA(A445:C445)&lt;&gt;2,"",ROUND(VLOOKUP(A445,食材リスト!$A$6:$H$505,4,FALSE)*C445/VLOOKUP(A445,食材リスト!$A$6:$H$505,2,FALSE),1))</f>
        <v/>
      </c>
      <c r="F445" s="30" t="str">
        <f>IF(COUNTA(A445:C445)&lt;&gt;2,"",ROUND(VLOOKUP(A445,食材リスト!$A$6:$H$505,5,FALSE)*C445/VLOOKUP(A445,食材リスト!$A$6:$H$505,2,FALSE),1))</f>
        <v/>
      </c>
      <c r="G445" s="20" t="str">
        <f>IF(COUNTA(A445:C445)&lt;&gt;2,"",ROUND(VLOOKUP(A445,食材リスト!$A$6:$H$505,6,FALSE)*C445/VLOOKUP(A445,食材リスト!$A$6:$H$505,2,FALSE),1))</f>
        <v/>
      </c>
      <c r="H445" s="25" t="str">
        <f>IF(COUNTA(A445:C445)&lt;&gt;2,"",ROUND(VLOOKUP(A445,食材リスト!$A$6:$H$505,7,FALSE)*C445/VLOOKUP(A445,食材リスト!$A$6:$H$505,2,FALSE),0))</f>
        <v/>
      </c>
      <c r="J445" s="154"/>
      <c r="K445" s="155"/>
      <c r="L445" s="34"/>
      <c r="M445" s="12" t="str">
        <f>IF(J445="","",VLOOKUP(J445,食材リスト!$A$6:$H$505,3,FALSE))</f>
        <v/>
      </c>
      <c r="N445" s="19" t="str">
        <f>IF(COUNTA(J445:L445)&lt;&gt;2,"",ROUND(VLOOKUP(J445,食材リスト!$A$6:$H$505,4,FALSE)*L445/VLOOKUP(J445,食材リスト!$A$6:$H$505,2,FALSE),1))</f>
        <v/>
      </c>
      <c r="O445" s="30" t="str">
        <f>IF(COUNTA(J445:L445)&lt;&gt;2,"",ROUND(VLOOKUP(J445,食材リスト!$A$6:$H$505,5,FALSE)*L445/VLOOKUP(J445,食材リスト!$A$6:$H$505,2,FALSE),1))</f>
        <v/>
      </c>
      <c r="P445" s="20" t="str">
        <f>IF(COUNTA(J445:L445)&lt;&gt;2,"",ROUND(VLOOKUP(J445,食材リスト!$A$6:$H$505,6,FALSE)*L445/VLOOKUP(J445,食材リスト!$A$6:$H$505,2,FALSE),1))</f>
        <v/>
      </c>
      <c r="Q445" s="25" t="str">
        <f>IF(COUNTA(J445:L445)&lt;&gt;2,"",ROUND(VLOOKUP(J445,食材リスト!$A$6:$H$505,7,FALSE)*L445/VLOOKUP(J445,食材リスト!$A$6:$H$505,2,FALSE),0))</f>
        <v/>
      </c>
      <c r="S445" s="154"/>
      <c r="T445" s="155"/>
      <c r="U445" s="34"/>
      <c r="V445" s="12" t="str">
        <f>IF(S445="","",VLOOKUP(S445,食材リスト!$A$6:$H$505,3,FALSE))</f>
        <v/>
      </c>
      <c r="W445" s="19" t="str">
        <f>IF(COUNTA(S445:U445)&lt;&gt;2,"",ROUND(VLOOKUP(S445,食材リスト!$A$6:$H$505,4,FALSE)*U445/VLOOKUP(S445,食材リスト!$A$6:$H$505,2,FALSE),1))</f>
        <v/>
      </c>
      <c r="X445" s="30" t="str">
        <f>IF(COUNTA(S445:U445)&lt;&gt;2,"",ROUND(VLOOKUP(S445,食材リスト!$A$6:$H$505,5,FALSE)*U445/VLOOKUP(S445,食材リスト!$A$6:$H$505,2,FALSE),1))</f>
        <v/>
      </c>
      <c r="Y445" s="20" t="str">
        <f>IF(COUNTA(S445:U445)&lt;&gt;2,"",ROUND(VLOOKUP(S445,食材リスト!$A$6:$H$505,6,FALSE)*U445/VLOOKUP(S445,食材リスト!$A$6:$H$505,2,FALSE),1))</f>
        <v/>
      </c>
      <c r="Z445" s="25" t="str">
        <f>IF(COUNTA(S445:U445)&lt;&gt;2,"",ROUND(VLOOKUP(S445,食材リスト!$A$6:$H$505,7,FALSE)*U445/VLOOKUP(S445,食材リスト!$A$6:$H$505,2,FALSE),0))</f>
        <v/>
      </c>
    </row>
    <row r="446" spans="1:26" ht="13.5" customHeight="1">
      <c r="A446" s="154"/>
      <c r="B446" s="155"/>
      <c r="C446" s="34"/>
      <c r="D446" s="12" t="str">
        <f>IF(A446="","",VLOOKUP(A446,食材リスト!$A$6:$H$505,3,FALSE))</f>
        <v/>
      </c>
      <c r="E446" s="19" t="str">
        <f>IF(COUNTA(A446:C446)&lt;&gt;2,"",ROUND(VLOOKUP(A446,食材リスト!$A$6:$H$505,4,FALSE)*C446/VLOOKUP(A446,食材リスト!$A$6:$H$505,2,FALSE),1))</f>
        <v/>
      </c>
      <c r="F446" s="30" t="str">
        <f>IF(COUNTA(A446:C446)&lt;&gt;2,"",ROUND(VLOOKUP(A446,食材リスト!$A$6:$H$505,5,FALSE)*C446/VLOOKUP(A446,食材リスト!$A$6:$H$505,2,FALSE),1))</f>
        <v/>
      </c>
      <c r="G446" s="20" t="str">
        <f>IF(COUNTA(A446:C446)&lt;&gt;2,"",ROUND(VLOOKUP(A446,食材リスト!$A$6:$H$505,6,FALSE)*C446/VLOOKUP(A446,食材リスト!$A$6:$H$505,2,FALSE),1))</f>
        <v/>
      </c>
      <c r="H446" s="25" t="str">
        <f>IF(COUNTA(A446:C446)&lt;&gt;2,"",ROUND(VLOOKUP(A446,食材リスト!$A$6:$H$505,7,FALSE)*C446/VLOOKUP(A446,食材リスト!$A$6:$H$505,2,FALSE),0))</f>
        <v/>
      </c>
      <c r="J446" s="154"/>
      <c r="K446" s="155"/>
      <c r="L446" s="34"/>
      <c r="M446" s="12" t="str">
        <f>IF(J446="","",VLOOKUP(J446,食材リスト!$A$6:$H$505,3,FALSE))</f>
        <v/>
      </c>
      <c r="N446" s="19" t="str">
        <f>IF(COUNTA(J446:L446)&lt;&gt;2,"",ROUND(VLOOKUP(J446,食材リスト!$A$6:$H$505,4,FALSE)*L446/VLOOKUP(J446,食材リスト!$A$6:$H$505,2,FALSE),1))</f>
        <v/>
      </c>
      <c r="O446" s="30" t="str">
        <f>IF(COUNTA(J446:L446)&lt;&gt;2,"",ROUND(VLOOKUP(J446,食材リスト!$A$6:$H$505,5,FALSE)*L446/VLOOKUP(J446,食材リスト!$A$6:$H$505,2,FALSE),1))</f>
        <v/>
      </c>
      <c r="P446" s="20" t="str">
        <f>IF(COUNTA(J446:L446)&lt;&gt;2,"",ROUND(VLOOKUP(J446,食材リスト!$A$6:$H$505,6,FALSE)*L446/VLOOKUP(J446,食材リスト!$A$6:$H$505,2,FALSE),1))</f>
        <v/>
      </c>
      <c r="Q446" s="25" t="str">
        <f>IF(COUNTA(J446:L446)&lt;&gt;2,"",ROUND(VLOOKUP(J446,食材リスト!$A$6:$H$505,7,FALSE)*L446/VLOOKUP(J446,食材リスト!$A$6:$H$505,2,FALSE),0))</f>
        <v/>
      </c>
      <c r="S446" s="154"/>
      <c r="T446" s="155"/>
      <c r="U446" s="34"/>
      <c r="V446" s="12" t="str">
        <f>IF(S446="","",VLOOKUP(S446,食材リスト!$A$6:$H$505,3,FALSE))</f>
        <v/>
      </c>
      <c r="W446" s="19" t="str">
        <f>IF(COUNTA(S446:U446)&lt;&gt;2,"",ROUND(VLOOKUP(S446,食材リスト!$A$6:$H$505,4,FALSE)*U446/VLOOKUP(S446,食材リスト!$A$6:$H$505,2,FALSE),1))</f>
        <v/>
      </c>
      <c r="X446" s="30" t="str">
        <f>IF(COUNTA(S446:U446)&lt;&gt;2,"",ROUND(VLOOKUP(S446,食材リスト!$A$6:$H$505,5,FALSE)*U446/VLOOKUP(S446,食材リスト!$A$6:$H$505,2,FALSE),1))</f>
        <v/>
      </c>
      <c r="Y446" s="20" t="str">
        <f>IF(COUNTA(S446:U446)&lt;&gt;2,"",ROUND(VLOOKUP(S446,食材リスト!$A$6:$H$505,6,FALSE)*U446/VLOOKUP(S446,食材リスト!$A$6:$H$505,2,FALSE),1))</f>
        <v/>
      </c>
      <c r="Z446" s="25" t="str">
        <f>IF(COUNTA(S446:U446)&lt;&gt;2,"",ROUND(VLOOKUP(S446,食材リスト!$A$6:$H$505,7,FALSE)*U446/VLOOKUP(S446,食材リスト!$A$6:$H$505,2,FALSE),0))</f>
        <v/>
      </c>
    </row>
    <row r="447" spans="1:26" ht="13.5" customHeight="1">
      <c r="A447" s="154"/>
      <c r="B447" s="155"/>
      <c r="C447" s="34"/>
      <c r="D447" s="12" t="str">
        <f>IF(A447="","",VLOOKUP(A447,食材リスト!$A$6:$H$505,3,FALSE))</f>
        <v/>
      </c>
      <c r="E447" s="19" t="str">
        <f>IF(COUNTA(A447:C447)&lt;&gt;2,"",ROUND(VLOOKUP(A447,食材リスト!$A$6:$H$505,4,FALSE)*C447/VLOOKUP(A447,食材リスト!$A$6:$H$505,2,FALSE),1))</f>
        <v/>
      </c>
      <c r="F447" s="30" t="str">
        <f>IF(COUNTA(A447:C447)&lt;&gt;2,"",ROUND(VLOOKUP(A447,食材リスト!$A$6:$H$505,5,FALSE)*C447/VLOOKUP(A447,食材リスト!$A$6:$H$505,2,FALSE),1))</f>
        <v/>
      </c>
      <c r="G447" s="20" t="str">
        <f>IF(COUNTA(A447:C447)&lt;&gt;2,"",ROUND(VLOOKUP(A447,食材リスト!$A$6:$H$505,6,FALSE)*C447/VLOOKUP(A447,食材リスト!$A$6:$H$505,2,FALSE),1))</f>
        <v/>
      </c>
      <c r="H447" s="25" t="str">
        <f>IF(COUNTA(A447:C447)&lt;&gt;2,"",ROUND(VLOOKUP(A447,食材リスト!$A$6:$H$505,7,FALSE)*C447/VLOOKUP(A447,食材リスト!$A$6:$H$505,2,FALSE),0))</f>
        <v/>
      </c>
      <c r="J447" s="154"/>
      <c r="K447" s="155"/>
      <c r="L447" s="34"/>
      <c r="M447" s="12" t="str">
        <f>IF(J447="","",VLOOKUP(J447,食材リスト!$A$6:$H$505,3,FALSE))</f>
        <v/>
      </c>
      <c r="N447" s="19" t="str">
        <f>IF(COUNTA(J447:L447)&lt;&gt;2,"",ROUND(VLOOKUP(J447,食材リスト!$A$6:$H$505,4,FALSE)*L447/VLOOKUP(J447,食材リスト!$A$6:$H$505,2,FALSE),1))</f>
        <v/>
      </c>
      <c r="O447" s="30" t="str">
        <f>IF(COUNTA(J447:L447)&lt;&gt;2,"",ROUND(VLOOKUP(J447,食材リスト!$A$6:$H$505,5,FALSE)*L447/VLOOKUP(J447,食材リスト!$A$6:$H$505,2,FALSE),1))</f>
        <v/>
      </c>
      <c r="P447" s="20" t="str">
        <f>IF(COUNTA(J447:L447)&lt;&gt;2,"",ROUND(VLOOKUP(J447,食材リスト!$A$6:$H$505,6,FALSE)*L447/VLOOKUP(J447,食材リスト!$A$6:$H$505,2,FALSE),1))</f>
        <v/>
      </c>
      <c r="Q447" s="25" t="str">
        <f>IF(COUNTA(J447:L447)&lt;&gt;2,"",ROUND(VLOOKUP(J447,食材リスト!$A$6:$H$505,7,FALSE)*L447/VLOOKUP(J447,食材リスト!$A$6:$H$505,2,FALSE),0))</f>
        <v/>
      </c>
      <c r="S447" s="154"/>
      <c r="T447" s="155"/>
      <c r="U447" s="34"/>
      <c r="V447" s="12" t="str">
        <f>IF(S447="","",VLOOKUP(S447,食材リスト!$A$6:$H$505,3,FALSE))</f>
        <v/>
      </c>
      <c r="W447" s="19" t="str">
        <f>IF(COUNTA(S447:U447)&lt;&gt;2,"",ROUND(VLOOKUP(S447,食材リスト!$A$6:$H$505,4,FALSE)*U447/VLOOKUP(S447,食材リスト!$A$6:$H$505,2,FALSE),1))</f>
        <v/>
      </c>
      <c r="X447" s="30" t="str">
        <f>IF(COUNTA(S447:U447)&lt;&gt;2,"",ROUND(VLOOKUP(S447,食材リスト!$A$6:$H$505,5,FALSE)*U447/VLOOKUP(S447,食材リスト!$A$6:$H$505,2,FALSE),1))</f>
        <v/>
      </c>
      <c r="Y447" s="20" t="str">
        <f>IF(COUNTA(S447:U447)&lt;&gt;2,"",ROUND(VLOOKUP(S447,食材リスト!$A$6:$H$505,6,FALSE)*U447/VLOOKUP(S447,食材リスト!$A$6:$H$505,2,FALSE),1))</f>
        <v/>
      </c>
      <c r="Z447" s="25" t="str">
        <f>IF(COUNTA(S447:U447)&lt;&gt;2,"",ROUND(VLOOKUP(S447,食材リスト!$A$6:$H$505,7,FALSE)*U447/VLOOKUP(S447,食材リスト!$A$6:$H$505,2,FALSE),0))</f>
        <v/>
      </c>
    </row>
    <row r="448" spans="1:26" ht="13.5" customHeight="1">
      <c r="A448" s="154"/>
      <c r="B448" s="155"/>
      <c r="C448" s="34"/>
      <c r="D448" s="12" t="str">
        <f>IF(A448="","",VLOOKUP(A448,食材リスト!$A$6:$H$505,3,FALSE))</f>
        <v/>
      </c>
      <c r="E448" s="19" t="str">
        <f>IF(COUNTA(A448:C448)&lt;&gt;2,"",ROUND(VLOOKUP(A448,食材リスト!$A$6:$H$505,4,FALSE)*C448/VLOOKUP(A448,食材リスト!$A$6:$H$505,2,FALSE),1))</f>
        <v/>
      </c>
      <c r="F448" s="30" t="str">
        <f>IF(COUNTA(A448:C448)&lt;&gt;2,"",ROUND(VLOOKUP(A448,食材リスト!$A$6:$H$505,5,FALSE)*C448/VLOOKUP(A448,食材リスト!$A$6:$H$505,2,FALSE),1))</f>
        <v/>
      </c>
      <c r="G448" s="20" t="str">
        <f>IF(COUNTA(A448:C448)&lt;&gt;2,"",ROUND(VLOOKUP(A448,食材リスト!$A$6:$H$505,6,FALSE)*C448/VLOOKUP(A448,食材リスト!$A$6:$H$505,2,FALSE),1))</f>
        <v/>
      </c>
      <c r="H448" s="25" t="str">
        <f>IF(COUNTA(A448:C448)&lt;&gt;2,"",ROUND(VLOOKUP(A448,食材リスト!$A$6:$H$505,7,FALSE)*C448/VLOOKUP(A448,食材リスト!$A$6:$H$505,2,FALSE),0))</f>
        <v/>
      </c>
      <c r="J448" s="154"/>
      <c r="K448" s="155"/>
      <c r="L448" s="34"/>
      <c r="M448" s="12" t="str">
        <f>IF(J448="","",VLOOKUP(J448,食材リスト!$A$6:$H$505,3,FALSE))</f>
        <v/>
      </c>
      <c r="N448" s="19" t="str">
        <f>IF(COUNTA(J448:L448)&lt;&gt;2,"",ROUND(VLOOKUP(J448,食材リスト!$A$6:$H$505,4,FALSE)*L448/VLOOKUP(J448,食材リスト!$A$6:$H$505,2,FALSE),1))</f>
        <v/>
      </c>
      <c r="O448" s="30" t="str">
        <f>IF(COUNTA(J448:L448)&lt;&gt;2,"",ROUND(VLOOKUP(J448,食材リスト!$A$6:$H$505,5,FALSE)*L448/VLOOKUP(J448,食材リスト!$A$6:$H$505,2,FALSE),1))</f>
        <v/>
      </c>
      <c r="P448" s="20" t="str">
        <f>IF(COUNTA(J448:L448)&lt;&gt;2,"",ROUND(VLOOKUP(J448,食材リスト!$A$6:$H$505,6,FALSE)*L448/VLOOKUP(J448,食材リスト!$A$6:$H$505,2,FALSE),1))</f>
        <v/>
      </c>
      <c r="Q448" s="25" t="str">
        <f>IF(COUNTA(J448:L448)&lt;&gt;2,"",ROUND(VLOOKUP(J448,食材リスト!$A$6:$H$505,7,FALSE)*L448/VLOOKUP(J448,食材リスト!$A$6:$H$505,2,FALSE),0))</f>
        <v/>
      </c>
      <c r="S448" s="154"/>
      <c r="T448" s="155"/>
      <c r="U448" s="34"/>
      <c r="V448" s="12" t="str">
        <f>IF(S448="","",VLOOKUP(S448,食材リスト!$A$6:$H$505,3,FALSE))</f>
        <v/>
      </c>
      <c r="W448" s="19" t="str">
        <f>IF(COUNTA(S448:U448)&lt;&gt;2,"",ROUND(VLOOKUP(S448,食材リスト!$A$6:$H$505,4,FALSE)*U448/VLOOKUP(S448,食材リスト!$A$6:$H$505,2,FALSE),1))</f>
        <v/>
      </c>
      <c r="X448" s="30" t="str">
        <f>IF(COUNTA(S448:U448)&lt;&gt;2,"",ROUND(VLOOKUP(S448,食材リスト!$A$6:$H$505,5,FALSE)*U448/VLOOKUP(S448,食材リスト!$A$6:$H$505,2,FALSE),1))</f>
        <v/>
      </c>
      <c r="Y448" s="20" t="str">
        <f>IF(COUNTA(S448:U448)&lt;&gt;2,"",ROUND(VLOOKUP(S448,食材リスト!$A$6:$H$505,6,FALSE)*U448/VLOOKUP(S448,食材リスト!$A$6:$H$505,2,FALSE),1))</f>
        <v/>
      </c>
      <c r="Z448" s="25" t="str">
        <f>IF(COUNTA(S448:U448)&lt;&gt;2,"",ROUND(VLOOKUP(S448,食材リスト!$A$6:$H$505,7,FALSE)*U448/VLOOKUP(S448,食材リスト!$A$6:$H$505,2,FALSE),0))</f>
        <v/>
      </c>
    </row>
    <row r="449" spans="1:26" ht="13.5" customHeight="1">
      <c r="A449" s="154"/>
      <c r="B449" s="155"/>
      <c r="C449" s="34"/>
      <c r="D449" s="12" t="str">
        <f>IF(A449="","",VLOOKUP(A449,食材リスト!$A$6:$H$505,3,FALSE))</f>
        <v/>
      </c>
      <c r="E449" s="19" t="str">
        <f>IF(COUNTA(A449:C449)&lt;&gt;2,"",ROUND(VLOOKUP(A449,食材リスト!$A$6:$H$505,4,FALSE)*C449/VLOOKUP(A449,食材リスト!$A$6:$H$505,2,FALSE),1))</f>
        <v/>
      </c>
      <c r="F449" s="30" t="str">
        <f>IF(COUNTA(A449:C449)&lt;&gt;2,"",ROUND(VLOOKUP(A449,食材リスト!$A$6:$H$505,5,FALSE)*C449/VLOOKUP(A449,食材リスト!$A$6:$H$505,2,FALSE),1))</f>
        <v/>
      </c>
      <c r="G449" s="20" t="str">
        <f>IF(COUNTA(A449:C449)&lt;&gt;2,"",ROUND(VLOOKUP(A449,食材リスト!$A$6:$H$505,6,FALSE)*C449/VLOOKUP(A449,食材リスト!$A$6:$H$505,2,FALSE),1))</f>
        <v/>
      </c>
      <c r="H449" s="25" t="str">
        <f>IF(COUNTA(A449:C449)&lt;&gt;2,"",ROUND(VLOOKUP(A449,食材リスト!$A$6:$H$505,7,FALSE)*C449/VLOOKUP(A449,食材リスト!$A$6:$H$505,2,FALSE),0))</f>
        <v/>
      </c>
      <c r="J449" s="154"/>
      <c r="K449" s="155"/>
      <c r="L449" s="34"/>
      <c r="M449" s="12" t="str">
        <f>IF(J449="","",VLOOKUP(J449,食材リスト!$A$6:$H$505,3,FALSE))</f>
        <v/>
      </c>
      <c r="N449" s="19" t="str">
        <f>IF(COUNTA(J449:L449)&lt;&gt;2,"",ROUND(VLOOKUP(J449,食材リスト!$A$6:$H$505,4,FALSE)*L449/VLOOKUP(J449,食材リスト!$A$6:$H$505,2,FALSE),1))</f>
        <v/>
      </c>
      <c r="O449" s="30" t="str">
        <f>IF(COUNTA(J449:L449)&lt;&gt;2,"",ROUND(VLOOKUP(J449,食材リスト!$A$6:$H$505,5,FALSE)*L449/VLOOKUP(J449,食材リスト!$A$6:$H$505,2,FALSE),1))</f>
        <v/>
      </c>
      <c r="P449" s="20" t="str">
        <f>IF(COUNTA(J449:L449)&lt;&gt;2,"",ROUND(VLOOKUP(J449,食材リスト!$A$6:$H$505,6,FALSE)*L449/VLOOKUP(J449,食材リスト!$A$6:$H$505,2,FALSE),1))</f>
        <v/>
      </c>
      <c r="Q449" s="25" t="str">
        <f>IF(COUNTA(J449:L449)&lt;&gt;2,"",ROUND(VLOOKUP(J449,食材リスト!$A$6:$H$505,7,FALSE)*L449/VLOOKUP(J449,食材リスト!$A$6:$H$505,2,FALSE),0))</f>
        <v/>
      </c>
      <c r="S449" s="154"/>
      <c r="T449" s="155"/>
      <c r="U449" s="34"/>
      <c r="V449" s="12" t="str">
        <f>IF(S449="","",VLOOKUP(S449,食材リスト!$A$6:$H$505,3,FALSE))</f>
        <v/>
      </c>
      <c r="W449" s="19" t="str">
        <f>IF(COUNTA(S449:U449)&lt;&gt;2,"",ROUND(VLOOKUP(S449,食材リスト!$A$6:$H$505,4,FALSE)*U449/VLOOKUP(S449,食材リスト!$A$6:$H$505,2,FALSE),1))</f>
        <v/>
      </c>
      <c r="X449" s="30" t="str">
        <f>IF(COUNTA(S449:U449)&lt;&gt;2,"",ROUND(VLOOKUP(S449,食材リスト!$A$6:$H$505,5,FALSE)*U449/VLOOKUP(S449,食材リスト!$A$6:$H$505,2,FALSE),1))</f>
        <v/>
      </c>
      <c r="Y449" s="20" t="str">
        <f>IF(COUNTA(S449:U449)&lt;&gt;2,"",ROUND(VLOOKUP(S449,食材リスト!$A$6:$H$505,6,FALSE)*U449/VLOOKUP(S449,食材リスト!$A$6:$H$505,2,FALSE),1))</f>
        <v/>
      </c>
      <c r="Z449" s="25" t="str">
        <f>IF(COUNTA(S449:U449)&lt;&gt;2,"",ROUND(VLOOKUP(S449,食材リスト!$A$6:$H$505,7,FALSE)*U449/VLOOKUP(S449,食材リスト!$A$6:$H$505,2,FALSE),0))</f>
        <v/>
      </c>
    </row>
    <row r="450" spans="1:26" ht="13.5" customHeight="1">
      <c r="A450" s="154"/>
      <c r="B450" s="155"/>
      <c r="C450" s="34"/>
      <c r="D450" s="12" t="str">
        <f>IF(A450="","",VLOOKUP(A450,食材リスト!$A$6:$H$505,3,FALSE))</f>
        <v/>
      </c>
      <c r="E450" s="19" t="str">
        <f>IF(COUNTA(A450:C450)&lt;&gt;2,"",ROUND(VLOOKUP(A450,食材リスト!$A$6:$H$505,4,FALSE)*C450/VLOOKUP(A450,食材リスト!$A$6:$H$505,2,FALSE),1))</f>
        <v/>
      </c>
      <c r="F450" s="30" t="str">
        <f>IF(COUNTA(A450:C450)&lt;&gt;2,"",ROUND(VLOOKUP(A450,食材リスト!$A$6:$H$505,5,FALSE)*C450/VLOOKUP(A450,食材リスト!$A$6:$H$505,2,FALSE),1))</f>
        <v/>
      </c>
      <c r="G450" s="20" t="str">
        <f>IF(COUNTA(A450:C450)&lt;&gt;2,"",ROUND(VLOOKUP(A450,食材リスト!$A$6:$H$505,6,FALSE)*C450/VLOOKUP(A450,食材リスト!$A$6:$H$505,2,FALSE),1))</f>
        <v/>
      </c>
      <c r="H450" s="25" t="str">
        <f>IF(COUNTA(A450:C450)&lt;&gt;2,"",ROUND(VLOOKUP(A450,食材リスト!$A$6:$H$505,7,FALSE)*C450/VLOOKUP(A450,食材リスト!$A$6:$H$505,2,FALSE),0))</f>
        <v/>
      </c>
      <c r="J450" s="154"/>
      <c r="K450" s="155"/>
      <c r="L450" s="34"/>
      <c r="M450" s="12" t="str">
        <f>IF(J450="","",VLOOKUP(J450,食材リスト!$A$6:$H$505,3,FALSE))</f>
        <v/>
      </c>
      <c r="N450" s="19" t="str">
        <f>IF(COUNTA(J450:L450)&lt;&gt;2,"",ROUND(VLOOKUP(J450,食材リスト!$A$6:$H$505,4,FALSE)*L450/VLOOKUP(J450,食材リスト!$A$6:$H$505,2,FALSE),1))</f>
        <v/>
      </c>
      <c r="O450" s="30" t="str">
        <f>IF(COUNTA(J450:L450)&lt;&gt;2,"",ROUND(VLOOKUP(J450,食材リスト!$A$6:$H$505,5,FALSE)*L450/VLOOKUP(J450,食材リスト!$A$6:$H$505,2,FALSE),1))</f>
        <v/>
      </c>
      <c r="P450" s="20" t="str">
        <f>IF(COUNTA(J450:L450)&lt;&gt;2,"",ROUND(VLOOKUP(J450,食材リスト!$A$6:$H$505,6,FALSE)*L450/VLOOKUP(J450,食材リスト!$A$6:$H$505,2,FALSE),1))</f>
        <v/>
      </c>
      <c r="Q450" s="25" t="str">
        <f>IF(COUNTA(J450:L450)&lt;&gt;2,"",ROUND(VLOOKUP(J450,食材リスト!$A$6:$H$505,7,FALSE)*L450/VLOOKUP(J450,食材リスト!$A$6:$H$505,2,FALSE),0))</f>
        <v/>
      </c>
      <c r="S450" s="154"/>
      <c r="T450" s="155"/>
      <c r="U450" s="34"/>
      <c r="V450" s="12" t="str">
        <f>IF(S450="","",VLOOKUP(S450,食材リスト!$A$6:$H$505,3,FALSE))</f>
        <v/>
      </c>
      <c r="W450" s="19" t="str">
        <f>IF(COUNTA(S450:U450)&lt;&gt;2,"",ROUND(VLOOKUP(S450,食材リスト!$A$6:$H$505,4,FALSE)*U450/VLOOKUP(S450,食材リスト!$A$6:$H$505,2,FALSE),1))</f>
        <v/>
      </c>
      <c r="X450" s="30" t="str">
        <f>IF(COUNTA(S450:U450)&lt;&gt;2,"",ROUND(VLOOKUP(S450,食材リスト!$A$6:$H$505,5,FALSE)*U450/VLOOKUP(S450,食材リスト!$A$6:$H$505,2,FALSE),1))</f>
        <v/>
      </c>
      <c r="Y450" s="20" t="str">
        <f>IF(COUNTA(S450:U450)&lt;&gt;2,"",ROUND(VLOOKUP(S450,食材リスト!$A$6:$H$505,6,FALSE)*U450/VLOOKUP(S450,食材リスト!$A$6:$H$505,2,FALSE),1))</f>
        <v/>
      </c>
      <c r="Z450" s="25" t="str">
        <f>IF(COUNTA(S450:U450)&lt;&gt;2,"",ROUND(VLOOKUP(S450,食材リスト!$A$6:$H$505,7,FALSE)*U450/VLOOKUP(S450,食材リスト!$A$6:$H$505,2,FALSE),0))</f>
        <v/>
      </c>
    </row>
    <row r="451" spans="1:26" ht="13.5" customHeight="1">
      <c r="A451" s="154"/>
      <c r="B451" s="155"/>
      <c r="C451" s="34"/>
      <c r="D451" s="12" t="str">
        <f>IF(A451="","",VLOOKUP(A451,食材リスト!$A$6:$H$505,3,FALSE))</f>
        <v/>
      </c>
      <c r="E451" s="19" t="str">
        <f>IF(COUNTA(A451:C451)&lt;&gt;2,"",ROUND(VLOOKUP(A451,食材リスト!$A$6:$H$505,4,FALSE)*C451/VLOOKUP(A451,食材リスト!$A$6:$H$505,2,FALSE),1))</f>
        <v/>
      </c>
      <c r="F451" s="30" t="str">
        <f>IF(COUNTA(A451:C451)&lt;&gt;2,"",ROUND(VLOOKUP(A451,食材リスト!$A$6:$H$505,5,FALSE)*C451/VLOOKUP(A451,食材リスト!$A$6:$H$505,2,FALSE),1))</f>
        <v/>
      </c>
      <c r="G451" s="20" t="str">
        <f>IF(COUNTA(A451:C451)&lt;&gt;2,"",ROUND(VLOOKUP(A451,食材リスト!$A$6:$H$505,6,FALSE)*C451/VLOOKUP(A451,食材リスト!$A$6:$H$505,2,FALSE),1))</f>
        <v/>
      </c>
      <c r="H451" s="25" t="str">
        <f>IF(COUNTA(A451:C451)&lt;&gt;2,"",ROUND(VLOOKUP(A451,食材リスト!$A$6:$H$505,7,FALSE)*C451/VLOOKUP(A451,食材リスト!$A$6:$H$505,2,FALSE),0))</f>
        <v/>
      </c>
      <c r="J451" s="154"/>
      <c r="K451" s="155"/>
      <c r="L451" s="34"/>
      <c r="M451" s="12" t="str">
        <f>IF(J451="","",VLOOKUP(J451,食材リスト!$A$6:$H$505,3,FALSE))</f>
        <v/>
      </c>
      <c r="N451" s="19" t="str">
        <f>IF(COUNTA(J451:L451)&lt;&gt;2,"",ROUND(VLOOKUP(J451,食材リスト!$A$6:$H$505,4,FALSE)*L451/VLOOKUP(J451,食材リスト!$A$6:$H$505,2,FALSE),1))</f>
        <v/>
      </c>
      <c r="O451" s="30" t="str">
        <f>IF(COUNTA(J451:L451)&lt;&gt;2,"",ROUND(VLOOKUP(J451,食材リスト!$A$6:$H$505,5,FALSE)*L451/VLOOKUP(J451,食材リスト!$A$6:$H$505,2,FALSE),1))</f>
        <v/>
      </c>
      <c r="P451" s="20" t="str">
        <f>IF(COUNTA(J451:L451)&lt;&gt;2,"",ROUND(VLOOKUP(J451,食材リスト!$A$6:$H$505,6,FALSE)*L451/VLOOKUP(J451,食材リスト!$A$6:$H$505,2,FALSE),1))</f>
        <v/>
      </c>
      <c r="Q451" s="25" t="str">
        <f>IF(COUNTA(J451:L451)&lt;&gt;2,"",ROUND(VLOOKUP(J451,食材リスト!$A$6:$H$505,7,FALSE)*L451/VLOOKUP(J451,食材リスト!$A$6:$H$505,2,FALSE),0))</f>
        <v/>
      </c>
      <c r="S451" s="154"/>
      <c r="T451" s="155"/>
      <c r="U451" s="34"/>
      <c r="V451" s="12" t="str">
        <f>IF(S451="","",VLOOKUP(S451,食材リスト!$A$6:$H$505,3,FALSE))</f>
        <v/>
      </c>
      <c r="W451" s="19" t="str">
        <f>IF(COUNTA(S451:U451)&lt;&gt;2,"",ROUND(VLOOKUP(S451,食材リスト!$A$6:$H$505,4,FALSE)*U451/VLOOKUP(S451,食材リスト!$A$6:$H$505,2,FALSE),1))</f>
        <v/>
      </c>
      <c r="X451" s="30" t="str">
        <f>IF(COUNTA(S451:U451)&lt;&gt;2,"",ROUND(VLOOKUP(S451,食材リスト!$A$6:$H$505,5,FALSE)*U451/VLOOKUP(S451,食材リスト!$A$6:$H$505,2,FALSE),1))</f>
        <v/>
      </c>
      <c r="Y451" s="20" t="str">
        <f>IF(COUNTA(S451:U451)&lt;&gt;2,"",ROUND(VLOOKUP(S451,食材リスト!$A$6:$H$505,6,FALSE)*U451/VLOOKUP(S451,食材リスト!$A$6:$H$505,2,FALSE),1))</f>
        <v/>
      </c>
      <c r="Z451" s="25" t="str">
        <f>IF(COUNTA(S451:U451)&lt;&gt;2,"",ROUND(VLOOKUP(S451,食材リスト!$A$6:$H$505,7,FALSE)*U451/VLOOKUP(S451,食材リスト!$A$6:$H$505,2,FALSE),0))</f>
        <v/>
      </c>
    </row>
    <row r="452" spans="1:26" ht="13.5" customHeight="1">
      <c r="A452" s="154"/>
      <c r="B452" s="155"/>
      <c r="C452" s="34"/>
      <c r="D452" s="12" t="str">
        <f>IF(A452="","",VLOOKUP(A452,食材リスト!$A$6:$H$505,3,FALSE))</f>
        <v/>
      </c>
      <c r="E452" s="19" t="str">
        <f>IF(COUNTA(A452:C452)&lt;&gt;2,"",ROUND(VLOOKUP(A452,食材リスト!$A$6:$H$505,4,FALSE)*C452/VLOOKUP(A452,食材リスト!$A$6:$H$505,2,FALSE),1))</f>
        <v/>
      </c>
      <c r="F452" s="30" t="str">
        <f>IF(COUNTA(A452:C452)&lt;&gt;2,"",ROUND(VLOOKUP(A452,食材リスト!$A$6:$H$505,5,FALSE)*C452/VLOOKUP(A452,食材リスト!$A$6:$H$505,2,FALSE),1))</f>
        <v/>
      </c>
      <c r="G452" s="20" t="str">
        <f>IF(COUNTA(A452:C452)&lt;&gt;2,"",ROUND(VLOOKUP(A452,食材リスト!$A$6:$H$505,6,FALSE)*C452/VLOOKUP(A452,食材リスト!$A$6:$H$505,2,FALSE),1))</f>
        <v/>
      </c>
      <c r="H452" s="25" t="str">
        <f>IF(COUNTA(A452:C452)&lt;&gt;2,"",ROUND(VLOOKUP(A452,食材リスト!$A$6:$H$505,7,FALSE)*C452/VLOOKUP(A452,食材リスト!$A$6:$H$505,2,FALSE),0))</f>
        <v/>
      </c>
      <c r="J452" s="154"/>
      <c r="K452" s="155"/>
      <c r="L452" s="34"/>
      <c r="M452" s="12" t="str">
        <f>IF(J452="","",VLOOKUP(J452,食材リスト!$A$6:$H$505,3,FALSE))</f>
        <v/>
      </c>
      <c r="N452" s="19" t="str">
        <f>IF(COUNTA(J452:L452)&lt;&gt;2,"",ROUND(VLOOKUP(J452,食材リスト!$A$6:$H$505,4,FALSE)*L452/VLOOKUP(J452,食材リスト!$A$6:$H$505,2,FALSE),1))</f>
        <v/>
      </c>
      <c r="O452" s="30" t="str">
        <f>IF(COUNTA(J452:L452)&lt;&gt;2,"",ROUND(VLOOKUP(J452,食材リスト!$A$6:$H$505,5,FALSE)*L452/VLOOKUP(J452,食材リスト!$A$6:$H$505,2,FALSE),1))</f>
        <v/>
      </c>
      <c r="P452" s="20" t="str">
        <f>IF(COUNTA(J452:L452)&lt;&gt;2,"",ROUND(VLOOKUP(J452,食材リスト!$A$6:$H$505,6,FALSE)*L452/VLOOKUP(J452,食材リスト!$A$6:$H$505,2,FALSE),1))</f>
        <v/>
      </c>
      <c r="Q452" s="25" t="str">
        <f>IF(COUNTA(J452:L452)&lt;&gt;2,"",ROUND(VLOOKUP(J452,食材リスト!$A$6:$H$505,7,FALSE)*L452/VLOOKUP(J452,食材リスト!$A$6:$H$505,2,FALSE),0))</f>
        <v/>
      </c>
      <c r="S452" s="154"/>
      <c r="T452" s="155"/>
      <c r="U452" s="34"/>
      <c r="V452" s="12" t="str">
        <f>IF(S452="","",VLOOKUP(S452,食材リスト!$A$6:$H$505,3,FALSE))</f>
        <v/>
      </c>
      <c r="W452" s="19" t="str">
        <f>IF(COUNTA(S452:U452)&lt;&gt;2,"",ROUND(VLOOKUP(S452,食材リスト!$A$6:$H$505,4,FALSE)*U452/VLOOKUP(S452,食材リスト!$A$6:$H$505,2,FALSE),1))</f>
        <v/>
      </c>
      <c r="X452" s="30" t="str">
        <f>IF(COUNTA(S452:U452)&lt;&gt;2,"",ROUND(VLOOKUP(S452,食材リスト!$A$6:$H$505,5,FALSE)*U452/VLOOKUP(S452,食材リスト!$A$6:$H$505,2,FALSE),1))</f>
        <v/>
      </c>
      <c r="Y452" s="20" t="str">
        <f>IF(COUNTA(S452:U452)&lt;&gt;2,"",ROUND(VLOOKUP(S452,食材リスト!$A$6:$H$505,6,FALSE)*U452/VLOOKUP(S452,食材リスト!$A$6:$H$505,2,FALSE),1))</f>
        <v/>
      </c>
      <c r="Z452" s="25" t="str">
        <f>IF(COUNTA(S452:U452)&lt;&gt;2,"",ROUND(VLOOKUP(S452,食材リスト!$A$6:$H$505,7,FALSE)*U452/VLOOKUP(S452,食材リスト!$A$6:$H$505,2,FALSE),0))</f>
        <v/>
      </c>
    </row>
    <row r="453" spans="1:26" ht="13.5" customHeight="1">
      <c r="A453" s="154"/>
      <c r="B453" s="155"/>
      <c r="C453" s="34"/>
      <c r="D453" s="12" t="str">
        <f>IF(A453="","",VLOOKUP(A453,食材リスト!$A$6:$H$505,3,FALSE))</f>
        <v/>
      </c>
      <c r="E453" s="19" t="str">
        <f>IF(COUNTA(A453:C453)&lt;&gt;2,"",ROUND(VLOOKUP(A453,食材リスト!$A$6:$H$505,4,FALSE)*C453/VLOOKUP(A453,食材リスト!$A$6:$H$505,2,FALSE),1))</f>
        <v/>
      </c>
      <c r="F453" s="30" t="str">
        <f>IF(COUNTA(A453:C453)&lt;&gt;2,"",ROUND(VLOOKUP(A453,食材リスト!$A$6:$H$505,5,FALSE)*C453/VLOOKUP(A453,食材リスト!$A$6:$H$505,2,FALSE),1))</f>
        <v/>
      </c>
      <c r="G453" s="20" t="str">
        <f>IF(COUNTA(A453:C453)&lt;&gt;2,"",ROUND(VLOOKUP(A453,食材リスト!$A$6:$H$505,6,FALSE)*C453/VLOOKUP(A453,食材リスト!$A$6:$H$505,2,FALSE),1))</f>
        <v/>
      </c>
      <c r="H453" s="25" t="str">
        <f>IF(COUNTA(A453:C453)&lt;&gt;2,"",ROUND(VLOOKUP(A453,食材リスト!$A$6:$H$505,7,FALSE)*C453/VLOOKUP(A453,食材リスト!$A$6:$H$505,2,FALSE),0))</f>
        <v/>
      </c>
      <c r="J453" s="154"/>
      <c r="K453" s="155"/>
      <c r="L453" s="34"/>
      <c r="M453" s="12" t="str">
        <f>IF(J453="","",VLOOKUP(J453,食材リスト!$A$6:$H$505,3,FALSE))</f>
        <v/>
      </c>
      <c r="N453" s="19" t="str">
        <f>IF(COUNTA(J453:L453)&lt;&gt;2,"",ROUND(VLOOKUP(J453,食材リスト!$A$6:$H$505,4,FALSE)*L453/VLOOKUP(J453,食材リスト!$A$6:$H$505,2,FALSE),1))</f>
        <v/>
      </c>
      <c r="O453" s="30" t="str">
        <f>IF(COUNTA(J453:L453)&lt;&gt;2,"",ROUND(VLOOKUP(J453,食材リスト!$A$6:$H$505,5,FALSE)*L453/VLOOKUP(J453,食材リスト!$A$6:$H$505,2,FALSE),1))</f>
        <v/>
      </c>
      <c r="P453" s="20" t="str">
        <f>IF(COUNTA(J453:L453)&lt;&gt;2,"",ROUND(VLOOKUP(J453,食材リスト!$A$6:$H$505,6,FALSE)*L453/VLOOKUP(J453,食材リスト!$A$6:$H$505,2,FALSE),1))</f>
        <v/>
      </c>
      <c r="Q453" s="25" t="str">
        <f>IF(COUNTA(J453:L453)&lt;&gt;2,"",ROUND(VLOOKUP(J453,食材リスト!$A$6:$H$505,7,FALSE)*L453/VLOOKUP(J453,食材リスト!$A$6:$H$505,2,FALSE),0))</f>
        <v/>
      </c>
      <c r="S453" s="154"/>
      <c r="T453" s="155"/>
      <c r="U453" s="34"/>
      <c r="V453" s="12" t="str">
        <f>IF(S453="","",VLOOKUP(S453,食材リスト!$A$6:$H$505,3,FALSE))</f>
        <v/>
      </c>
      <c r="W453" s="19" t="str">
        <f>IF(COUNTA(S453:U453)&lt;&gt;2,"",ROUND(VLOOKUP(S453,食材リスト!$A$6:$H$505,4,FALSE)*U453/VLOOKUP(S453,食材リスト!$A$6:$H$505,2,FALSE),1))</f>
        <v/>
      </c>
      <c r="X453" s="30" t="str">
        <f>IF(COUNTA(S453:U453)&lt;&gt;2,"",ROUND(VLOOKUP(S453,食材リスト!$A$6:$H$505,5,FALSE)*U453/VLOOKUP(S453,食材リスト!$A$6:$H$505,2,FALSE),1))</f>
        <v/>
      </c>
      <c r="Y453" s="20" t="str">
        <f>IF(COUNTA(S453:U453)&lt;&gt;2,"",ROUND(VLOOKUP(S453,食材リスト!$A$6:$H$505,6,FALSE)*U453/VLOOKUP(S453,食材リスト!$A$6:$H$505,2,FALSE),1))</f>
        <v/>
      </c>
      <c r="Z453" s="25" t="str">
        <f>IF(COUNTA(S453:U453)&lt;&gt;2,"",ROUND(VLOOKUP(S453,食材リスト!$A$6:$H$505,7,FALSE)*U453/VLOOKUP(S453,食材リスト!$A$6:$H$505,2,FALSE),0))</f>
        <v/>
      </c>
    </row>
    <row r="454" spans="1:26" ht="13.5" customHeight="1">
      <c r="A454" s="152"/>
      <c r="B454" s="153"/>
      <c r="C454" s="43"/>
      <c r="D454" s="13" t="str">
        <f>IF(A454="","",VLOOKUP(A454,食材リスト!$A$6:$H$505,3,FALSE))</f>
        <v/>
      </c>
      <c r="E454" s="21" t="str">
        <f>IF(COUNTA(A454:C454)&lt;&gt;2,"",ROUND(VLOOKUP(A454,食材リスト!$A$6:$H$505,4,FALSE)*C454/VLOOKUP(A454,食材リスト!$A$6:$H$505,2,FALSE),1))</f>
        <v/>
      </c>
      <c r="F454" s="31" t="str">
        <f>IF(COUNTA(A454:C454)&lt;&gt;2,"",ROUND(VLOOKUP(A454,食材リスト!$A$6:$H$505,5,FALSE)*C454/VLOOKUP(A454,食材リスト!$A$6:$H$505,2,FALSE),1))</f>
        <v/>
      </c>
      <c r="G454" s="22" t="str">
        <f>IF(COUNTA(A454:C454)&lt;&gt;2,"",ROUND(VLOOKUP(A454,食材リスト!$A$6:$H$505,6,FALSE)*C454/VLOOKUP(A454,食材リスト!$A$6:$H$505,2,FALSE),1))</f>
        <v/>
      </c>
      <c r="H454" s="26" t="str">
        <f>IF(COUNTA(A454:C454)&lt;&gt;2,"",ROUND(VLOOKUP(A454,食材リスト!$A$6:$H$505,7,FALSE)*C454/VLOOKUP(A454,食材リスト!$A$6:$H$505,2,FALSE),0))</f>
        <v/>
      </c>
      <c r="J454" s="152"/>
      <c r="K454" s="153"/>
      <c r="L454" s="43"/>
      <c r="M454" s="13" t="str">
        <f>IF(J454="","",VLOOKUP(J454,食材リスト!$A$6:$H$505,3,FALSE))</f>
        <v/>
      </c>
      <c r="N454" s="21" t="str">
        <f>IF(COUNTA(J454:L454)&lt;&gt;2,"",ROUND(VLOOKUP(J454,食材リスト!$A$6:$H$505,4,FALSE)*L454/VLOOKUP(J454,食材リスト!$A$6:$H$505,2,FALSE),1))</f>
        <v/>
      </c>
      <c r="O454" s="31" t="str">
        <f>IF(COUNTA(J454:L454)&lt;&gt;2,"",ROUND(VLOOKUP(J454,食材リスト!$A$6:$H$505,5,FALSE)*L454/VLOOKUP(J454,食材リスト!$A$6:$H$505,2,FALSE),1))</f>
        <v/>
      </c>
      <c r="P454" s="22" t="str">
        <f>IF(COUNTA(J454:L454)&lt;&gt;2,"",ROUND(VLOOKUP(J454,食材リスト!$A$6:$H$505,6,FALSE)*L454/VLOOKUP(J454,食材リスト!$A$6:$H$505,2,FALSE),1))</f>
        <v/>
      </c>
      <c r="Q454" s="26" t="str">
        <f>IF(COUNTA(J454:L454)&lt;&gt;2,"",ROUND(VLOOKUP(J454,食材リスト!$A$6:$H$505,7,FALSE)*L454/VLOOKUP(J454,食材リスト!$A$6:$H$505,2,FALSE),0))</f>
        <v/>
      </c>
      <c r="S454" s="152"/>
      <c r="T454" s="153"/>
      <c r="U454" s="43"/>
      <c r="V454" s="13" t="str">
        <f>IF(S454="","",VLOOKUP(S454,食材リスト!$A$6:$H$505,3,FALSE))</f>
        <v/>
      </c>
      <c r="W454" s="21" t="str">
        <f>IF(COUNTA(S454:U454)&lt;&gt;2,"",ROUND(VLOOKUP(S454,食材リスト!$A$6:$H$505,4,FALSE)*U454/VLOOKUP(S454,食材リスト!$A$6:$H$505,2,FALSE),1))</f>
        <v/>
      </c>
      <c r="X454" s="31" t="str">
        <f>IF(COUNTA(S454:U454)&lt;&gt;2,"",ROUND(VLOOKUP(S454,食材リスト!$A$6:$H$505,5,FALSE)*U454/VLOOKUP(S454,食材リスト!$A$6:$H$505,2,FALSE),1))</f>
        <v/>
      </c>
      <c r="Y454" s="22" t="str">
        <f>IF(COUNTA(S454:U454)&lt;&gt;2,"",ROUND(VLOOKUP(S454,食材リスト!$A$6:$H$505,6,FALSE)*U454/VLOOKUP(S454,食材リスト!$A$6:$H$505,2,FALSE),1))</f>
        <v/>
      </c>
      <c r="Z454" s="26" t="str">
        <f>IF(COUNTA(S454:U454)&lt;&gt;2,"",ROUND(VLOOKUP(S454,食材リスト!$A$6:$H$505,7,FALSE)*U454/VLOOKUP(S454,食材リスト!$A$6:$H$505,2,FALSE),0))</f>
        <v/>
      </c>
    </row>
    <row r="455" spans="1:26" ht="13.5" customHeight="1">
      <c r="N455" s="5"/>
      <c r="O455" s="5"/>
    </row>
    <row r="456" spans="1:26" ht="13.5" customHeight="1">
      <c r="A456" s="27"/>
      <c r="E456"/>
      <c r="F456"/>
    </row>
    <row r="457" spans="1:26" ht="13.5" customHeight="1">
      <c r="A457" s="158" t="s">
        <v>46</v>
      </c>
      <c r="E457" s="102" t="s">
        <v>42</v>
      </c>
      <c r="F457" s="103"/>
      <c r="G457" s="103"/>
      <c r="H457" s="104"/>
      <c r="J457" s="158" t="s">
        <v>46</v>
      </c>
      <c r="N457" s="102" t="s">
        <v>42</v>
      </c>
      <c r="O457" s="103"/>
      <c r="P457" s="103"/>
      <c r="Q457" s="104"/>
      <c r="S457" s="158" t="s">
        <v>46</v>
      </c>
      <c r="W457" s="102" t="s">
        <v>42</v>
      </c>
      <c r="X457" s="103"/>
      <c r="Y457" s="103"/>
      <c r="Z457" s="104"/>
    </row>
    <row r="458" spans="1:26" ht="13.5" customHeight="1">
      <c r="A458" s="213"/>
      <c r="E458" s="81" t="str">
        <f>IF(SUM(E460:G479)=0,"",ROUND(SUM(E460:E479),0)&amp;"g "&amp;"("&amp;ROUND(SUM(E460:E479)*100/(SUM(E460:E479)+SUM(F460:F479)+SUM(G460:G479)),0)&amp;"%)")</f>
        <v/>
      </c>
      <c r="F458" s="80" t="str">
        <f>IF(SUM(E460:G479)=0,"",ROUND(SUM(F460:F479),0)&amp;"g "&amp;"("&amp;ROUND(SUM(F460:F479)*100/(SUM(E460:E479)+SUM(F460:F479)+SUM(G460:G479)),0)&amp;"%)")</f>
        <v/>
      </c>
      <c r="G458" s="78" t="str">
        <f>IF(SUM(E460:G479)=0,"",ROUND(SUM(G460:G479),0)&amp;"g "&amp;"("&amp;ROUND(SUM(G460:G479)*100/(SUM(E460:E479)+SUM(F460:F479)+SUM(G460:G479)),0)&amp;"%)")</f>
        <v/>
      </c>
      <c r="H458" s="79">
        <f>SUM(H460:H479)</f>
        <v>0</v>
      </c>
      <c r="J458" s="213"/>
      <c r="N458" s="81" t="str">
        <f>IF(SUM(N460:P479)=0,"",ROUND(SUM(N460:N479),0)&amp;"g "&amp;"("&amp;ROUND(SUM(N460:N479)*100/(SUM(N460:N479)+SUM(O460:O479)+SUM(P460:P479)),0)&amp;"%)")</f>
        <v/>
      </c>
      <c r="O458" s="80" t="str">
        <f>IF(SUM(N460:P479)=0,"",ROUND(SUM(O460:O479),0)&amp;"g "&amp;"("&amp;ROUND(SUM(O460:O479)*100/(SUM(N460:N479)+SUM(O460:O479)+SUM(P460:P479)),0)&amp;"%)")</f>
        <v/>
      </c>
      <c r="P458" s="78" t="str">
        <f>IF(SUM(N460:P479)=0,"",ROUND(SUM(P460:P479),0)&amp;"g "&amp;"("&amp;ROUND(SUM(P460:P479)*100/(SUM(N460:N479)+SUM(O460:O479)+SUM(P460:P479)),0)&amp;"%)")</f>
        <v/>
      </c>
      <c r="Q458" s="79">
        <f>SUM(Q460:Q479)</f>
        <v>0</v>
      </c>
      <c r="S458" s="213"/>
      <c r="W458" s="81" t="str">
        <f>IF(SUM(W460:Y479)=0,"",ROUND(SUM(W460:W479),0)&amp;"g "&amp;"("&amp;ROUND(SUM(W460:W479)*100/(SUM(W460:W479)+SUM(X460:X479)+SUM(Y460:Y479)),0)&amp;"%)")</f>
        <v/>
      </c>
      <c r="X458" s="80" t="str">
        <f>IF(SUM(W460:Y479)=0,"",ROUND(SUM(X460:X479),0)&amp;"g "&amp;"("&amp;ROUND(SUM(X460:X479)*100/(SUM(W460:W479)+SUM(X460:X479)+SUM(Y460:Y479)),0)&amp;"%)")</f>
        <v/>
      </c>
      <c r="Y458" s="78" t="str">
        <f>IF(SUM(W460:Y479)=0,"",ROUND(SUM(Y460:Y479),0)&amp;"g "&amp;"("&amp;ROUND(SUM(Y460:Y479)*100/(SUM(W460:W479)+SUM(X460:X479)+SUM(Y460:Y479)),0)&amp;"%)")</f>
        <v/>
      </c>
      <c r="Z458" s="79">
        <f>SUM(Z460:Z479)</f>
        <v>0</v>
      </c>
    </row>
    <row r="459" spans="1:26" ht="13.5" customHeight="1">
      <c r="A459" s="105" t="s">
        <v>30</v>
      </c>
      <c r="B459" s="106"/>
      <c r="C459" s="2" t="s">
        <v>35</v>
      </c>
      <c r="D459" s="6" t="s">
        <v>24</v>
      </c>
      <c r="E459" s="107" t="s">
        <v>23</v>
      </c>
      <c r="F459" s="28" t="s">
        <v>21</v>
      </c>
      <c r="G459" s="103" t="s">
        <v>22</v>
      </c>
      <c r="H459" s="6" t="s">
        <v>25</v>
      </c>
      <c r="J459" s="105" t="s">
        <v>30</v>
      </c>
      <c r="K459" s="106"/>
      <c r="L459" s="2" t="s">
        <v>35</v>
      </c>
      <c r="M459" s="6" t="s">
        <v>24</v>
      </c>
      <c r="N459" s="107" t="s">
        <v>23</v>
      </c>
      <c r="O459" s="28" t="s">
        <v>21</v>
      </c>
      <c r="P459" s="103" t="s">
        <v>22</v>
      </c>
      <c r="Q459" s="6" t="s">
        <v>25</v>
      </c>
      <c r="S459" s="105" t="s">
        <v>30</v>
      </c>
      <c r="T459" s="106"/>
      <c r="U459" s="2" t="s">
        <v>35</v>
      </c>
      <c r="V459" s="6" t="s">
        <v>24</v>
      </c>
      <c r="W459" s="107" t="s">
        <v>23</v>
      </c>
      <c r="X459" s="28" t="s">
        <v>21</v>
      </c>
      <c r="Y459" s="103" t="s">
        <v>22</v>
      </c>
      <c r="Z459" s="6" t="s">
        <v>25</v>
      </c>
    </row>
    <row r="460" spans="1:26" ht="13.5" customHeight="1">
      <c r="A460" s="160"/>
      <c r="B460" s="161"/>
      <c r="C460" s="49"/>
      <c r="D460" s="23" t="str">
        <f>IF(A460="","",VLOOKUP(A460,食材リスト!$A$6:$H$505,3,FALSE))</f>
        <v/>
      </c>
      <c r="E460" s="17" t="str">
        <f>IF(COUNTA(A460:C460)&lt;&gt;2,"",ROUND(VLOOKUP(A460,食材リスト!$A$6:$H$505,4,FALSE)*C460/VLOOKUP(A460,食材リスト!$A$6:$H$505,2,FALSE),1))</f>
        <v/>
      </c>
      <c r="F460" s="29" t="str">
        <f>IF(COUNTA(A460:C460)&lt;&gt;2,"",ROUND(VLOOKUP(A460,食材リスト!$A$6:$H$505,5,FALSE)*C460/VLOOKUP(A460,食材リスト!$A$6:$H$505,2,FALSE),1))</f>
        <v/>
      </c>
      <c r="G460" s="18" t="str">
        <f>IF(COUNTA(A460:C460)&lt;&gt;2,"",ROUND(VLOOKUP(A460,食材リスト!$A$6:$H$505,6,FALSE)*C460/VLOOKUP(A460,食材リスト!$A$6:$H$505,2,FALSE),1))</f>
        <v/>
      </c>
      <c r="H460" s="24" t="str">
        <f>IF(COUNTA(A460:C460)&lt;&gt;2,"",ROUND(VLOOKUP(A460,食材リスト!$A$6:$H$505,7,FALSE)*C460/VLOOKUP(A460,食材リスト!$A$6:$H$505,2,FALSE),0))</f>
        <v/>
      </c>
      <c r="J460" s="154"/>
      <c r="K460" s="155"/>
      <c r="L460" s="49"/>
      <c r="M460" s="23" t="str">
        <f>IF(J460="","",VLOOKUP(J460,食材リスト!$A$6:$H$505,3,FALSE))</f>
        <v/>
      </c>
      <c r="N460" s="17" t="str">
        <f>IF(COUNTA(J460:L460)&lt;&gt;2,"",ROUND(VLOOKUP(J460,食材リスト!$A$6:$H$505,4,FALSE)*L460/VLOOKUP(J460,食材リスト!$A$6:$H$505,2,FALSE),1))</f>
        <v/>
      </c>
      <c r="O460" s="29" t="str">
        <f>IF(COUNTA(J460:L460)&lt;&gt;2,"",ROUND(VLOOKUP(J460,食材リスト!$A$6:$H$505,5,FALSE)*L460/VLOOKUP(J460,食材リスト!$A$6:$H$505,2,FALSE),1))</f>
        <v/>
      </c>
      <c r="P460" s="18" t="str">
        <f>IF(COUNTA(J460:L460)&lt;&gt;2,"",ROUND(VLOOKUP(J460,食材リスト!$A$6:$H$505,6,FALSE)*L460/VLOOKUP(J460,食材リスト!$A$6:$H$505,2,FALSE),1))</f>
        <v/>
      </c>
      <c r="Q460" s="24" t="str">
        <f>IF(COUNTA(J460:L460)&lt;&gt;2,"",ROUND(VLOOKUP(J460,食材リスト!$A$6:$H$505,7,FALSE)*L460/VLOOKUP(J460,食材リスト!$A$6:$H$505,2,FALSE),0))</f>
        <v/>
      </c>
      <c r="S460" s="154"/>
      <c r="T460" s="155"/>
      <c r="U460" s="49"/>
      <c r="V460" s="23" t="str">
        <f>IF(S460="","",VLOOKUP(S460,食材リスト!$A$6:$H$505,3,FALSE))</f>
        <v/>
      </c>
      <c r="W460" s="17" t="str">
        <f>IF(COUNTA(S460:U460)&lt;&gt;2,"",ROUND(VLOOKUP(S460,食材リスト!$A$6:$H$505,4,FALSE)*U460/VLOOKUP(S460,食材リスト!$A$6:$H$505,2,FALSE),1))</f>
        <v/>
      </c>
      <c r="X460" s="29" t="str">
        <f>IF(COUNTA(S460:U460)&lt;&gt;2,"",ROUND(VLOOKUP(S460,食材リスト!$A$6:$H$505,5,FALSE)*U460/VLOOKUP(S460,食材リスト!$A$6:$H$505,2,FALSE),1))</f>
        <v/>
      </c>
      <c r="Y460" s="18" t="str">
        <f>IF(COUNTA(S460:U460)&lt;&gt;2,"",ROUND(VLOOKUP(S460,食材リスト!$A$6:$H$505,6,FALSE)*U460/VLOOKUP(S460,食材リスト!$A$6:$H$505,2,FALSE),1))</f>
        <v/>
      </c>
      <c r="Z460" s="24" t="str">
        <f>IF(COUNTA(S460:U460)&lt;&gt;2,"",ROUND(VLOOKUP(S460,食材リスト!$A$6:$H$505,7,FALSE)*U460/VLOOKUP(S460,食材リスト!$A$6:$H$505,2,FALSE),0))</f>
        <v/>
      </c>
    </row>
    <row r="461" spans="1:26" ht="13.5" customHeight="1">
      <c r="A461" s="154"/>
      <c r="B461" s="155"/>
      <c r="C461" s="34"/>
      <c r="D461" s="12" t="str">
        <f>IF(A461="","",VLOOKUP(A461,食材リスト!$A$6:$H$505,3,FALSE))</f>
        <v/>
      </c>
      <c r="E461" s="19" t="str">
        <f>IF(COUNTA(A461:C461)&lt;&gt;2,"",ROUND(VLOOKUP(A461,食材リスト!$A$6:$H$505,4,FALSE)*C461/VLOOKUP(A461,食材リスト!$A$6:$H$505,2,FALSE),1))</f>
        <v/>
      </c>
      <c r="F461" s="30" t="str">
        <f>IF(COUNTA(A461:C461)&lt;&gt;2,"",ROUND(VLOOKUP(A461,食材リスト!$A$6:$H$505,5,FALSE)*C461/VLOOKUP(A461,食材リスト!$A$6:$H$505,2,FALSE),1))</f>
        <v/>
      </c>
      <c r="G461" s="20" t="str">
        <f>IF(COUNTA(A461:C461)&lt;&gt;2,"",ROUND(VLOOKUP(A461,食材リスト!$A$6:$H$505,6,FALSE)*C461/VLOOKUP(A461,食材リスト!$A$6:$H$505,2,FALSE),1))</f>
        <v/>
      </c>
      <c r="H461" s="25" t="str">
        <f>IF(COUNTA(A461:C461)&lt;&gt;2,"",ROUND(VLOOKUP(A461,食材リスト!$A$6:$H$505,7,FALSE)*C461/VLOOKUP(A461,食材リスト!$A$6:$H$505,2,FALSE),0))</f>
        <v/>
      </c>
      <c r="J461" s="154"/>
      <c r="K461" s="155"/>
      <c r="L461" s="34"/>
      <c r="M461" s="12" t="str">
        <f>IF(J461="","",VLOOKUP(J461,食材リスト!$A$6:$H$505,3,FALSE))</f>
        <v/>
      </c>
      <c r="N461" s="19" t="str">
        <f>IF(COUNTA(J461:L461)&lt;&gt;2,"",ROUND(VLOOKUP(J461,食材リスト!$A$6:$H$505,4,FALSE)*L461/VLOOKUP(J461,食材リスト!$A$6:$H$505,2,FALSE),1))</f>
        <v/>
      </c>
      <c r="O461" s="30" t="str">
        <f>IF(COUNTA(J461:L461)&lt;&gt;2,"",ROUND(VLOOKUP(J461,食材リスト!$A$6:$H$505,5,FALSE)*L461/VLOOKUP(J461,食材リスト!$A$6:$H$505,2,FALSE),1))</f>
        <v/>
      </c>
      <c r="P461" s="20" t="str">
        <f>IF(COUNTA(J461:L461)&lt;&gt;2,"",ROUND(VLOOKUP(J461,食材リスト!$A$6:$H$505,6,FALSE)*L461/VLOOKUP(J461,食材リスト!$A$6:$H$505,2,FALSE),1))</f>
        <v/>
      </c>
      <c r="Q461" s="25" t="str">
        <f>IF(COUNTA(J461:L461)&lt;&gt;2,"",ROUND(VLOOKUP(J461,食材リスト!$A$6:$H$505,7,FALSE)*L461/VLOOKUP(J461,食材リスト!$A$6:$H$505,2,FALSE),0))</f>
        <v/>
      </c>
      <c r="S461" s="154"/>
      <c r="T461" s="155"/>
      <c r="U461" s="34"/>
      <c r="V461" s="12" t="str">
        <f>IF(S461="","",VLOOKUP(S461,食材リスト!$A$6:$H$505,3,FALSE))</f>
        <v/>
      </c>
      <c r="W461" s="19" t="str">
        <f>IF(COUNTA(S461:U461)&lt;&gt;2,"",ROUND(VLOOKUP(S461,食材リスト!$A$6:$H$505,4,FALSE)*U461/VLOOKUP(S461,食材リスト!$A$6:$H$505,2,FALSE),1))</f>
        <v/>
      </c>
      <c r="X461" s="30" t="str">
        <f>IF(COUNTA(S461:U461)&lt;&gt;2,"",ROUND(VLOOKUP(S461,食材リスト!$A$6:$H$505,5,FALSE)*U461/VLOOKUP(S461,食材リスト!$A$6:$H$505,2,FALSE),1))</f>
        <v/>
      </c>
      <c r="Y461" s="20" t="str">
        <f>IF(COUNTA(S461:U461)&lt;&gt;2,"",ROUND(VLOOKUP(S461,食材リスト!$A$6:$H$505,6,FALSE)*U461/VLOOKUP(S461,食材リスト!$A$6:$H$505,2,FALSE),1))</f>
        <v/>
      </c>
      <c r="Z461" s="25" t="str">
        <f>IF(COUNTA(S461:U461)&lt;&gt;2,"",ROUND(VLOOKUP(S461,食材リスト!$A$6:$H$505,7,FALSE)*U461/VLOOKUP(S461,食材リスト!$A$6:$H$505,2,FALSE),0))</f>
        <v/>
      </c>
    </row>
    <row r="462" spans="1:26" ht="13.5" customHeight="1">
      <c r="A462" s="154"/>
      <c r="B462" s="155"/>
      <c r="C462" s="34"/>
      <c r="D462" s="12" t="str">
        <f>IF(A462="","",VLOOKUP(A462,食材リスト!$A$6:$H$505,3,FALSE))</f>
        <v/>
      </c>
      <c r="E462" s="19" t="str">
        <f>IF(COUNTA(A462:C462)&lt;&gt;2,"",ROUND(VLOOKUP(A462,食材リスト!$A$6:$H$505,4,FALSE)*C462/VLOOKUP(A462,食材リスト!$A$6:$H$505,2,FALSE),1))</f>
        <v/>
      </c>
      <c r="F462" s="30" t="str">
        <f>IF(COUNTA(A462:C462)&lt;&gt;2,"",ROUND(VLOOKUP(A462,食材リスト!$A$6:$H$505,5,FALSE)*C462/VLOOKUP(A462,食材リスト!$A$6:$H$505,2,FALSE),1))</f>
        <v/>
      </c>
      <c r="G462" s="20" t="str">
        <f>IF(COUNTA(A462:C462)&lt;&gt;2,"",ROUND(VLOOKUP(A462,食材リスト!$A$6:$H$505,6,FALSE)*C462/VLOOKUP(A462,食材リスト!$A$6:$H$505,2,FALSE),1))</f>
        <v/>
      </c>
      <c r="H462" s="25" t="str">
        <f>IF(COUNTA(A462:C462)&lt;&gt;2,"",ROUND(VLOOKUP(A462,食材リスト!$A$6:$H$505,7,FALSE)*C462/VLOOKUP(A462,食材リスト!$A$6:$H$505,2,FALSE),0))</f>
        <v/>
      </c>
      <c r="J462" s="154"/>
      <c r="K462" s="155"/>
      <c r="L462" s="34"/>
      <c r="M462" s="12" t="str">
        <f>IF(J462="","",VLOOKUP(J462,食材リスト!$A$6:$H$505,3,FALSE))</f>
        <v/>
      </c>
      <c r="N462" s="19" t="str">
        <f>IF(COUNTA(J462:L462)&lt;&gt;2,"",ROUND(VLOOKUP(J462,食材リスト!$A$6:$H$505,4,FALSE)*L462/VLOOKUP(J462,食材リスト!$A$6:$H$505,2,FALSE),1))</f>
        <v/>
      </c>
      <c r="O462" s="30" t="str">
        <f>IF(COUNTA(J462:L462)&lt;&gt;2,"",ROUND(VLOOKUP(J462,食材リスト!$A$6:$H$505,5,FALSE)*L462/VLOOKUP(J462,食材リスト!$A$6:$H$505,2,FALSE),1))</f>
        <v/>
      </c>
      <c r="P462" s="20" t="str">
        <f>IF(COUNTA(J462:L462)&lt;&gt;2,"",ROUND(VLOOKUP(J462,食材リスト!$A$6:$H$505,6,FALSE)*L462/VLOOKUP(J462,食材リスト!$A$6:$H$505,2,FALSE),1))</f>
        <v/>
      </c>
      <c r="Q462" s="25" t="str">
        <f>IF(COUNTA(J462:L462)&lt;&gt;2,"",ROUND(VLOOKUP(J462,食材リスト!$A$6:$H$505,7,FALSE)*L462/VLOOKUP(J462,食材リスト!$A$6:$H$505,2,FALSE),0))</f>
        <v/>
      </c>
      <c r="S462" s="154"/>
      <c r="T462" s="155"/>
      <c r="U462" s="34"/>
      <c r="V462" s="12" t="str">
        <f>IF(S462="","",VLOOKUP(S462,食材リスト!$A$6:$H$505,3,FALSE))</f>
        <v/>
      </c>
      <c r="W462" s="19" t="str">
        <f>IF(COUNTA(S462:U462)&lt;&gt;2,"",ROUND(VLOOKUP(S462,食材リスト!$A$6:$H$505,4,FALSE)*U462/VLOOKUP(S462,食材リスト!$A$6:$H$505,2,FALSE),1))</f>
        <v/>
      </c>
      <c r="X462" s="30" t="str">
        <f>IF(COUNTA(S462:U462)&lt;&gt;2,"",ROUND(VLOOKUP(S462,食材リスト!$A$6:$H$505,5,FALSE)*U462/VLOOKUP(S462,食材リスト!$A$6:$H$505,2,FALSE),1))</f>
        <v/>
      </c>
      <c r="Y462" s="20" t="str">
        <f>IF(COUNTA(S462:U462)&lt;&gt;2,"",ROUND(VLOOKUP(S462,食材リスト!$A$6:$H$505,6,FALSE)*U462/VLOOKUP(S462,食材リスト!$A$6:$H$505,2,FALSE),1))</f>
        <v/>
      </c>
      <c r="Z462" s="25" t="str">
        <f>IF(COUNTA(S462:U462)&lt;&gt;2,"",ROUND(VLOOKUP(S462,食材リスト!$A$6:$H$505,7,FALSE)*U462/VLOOKUP(S462,食材リスト!$A$6:$H$505,2,FALSE),0))</f>
        <v/>
      </c>
    </row>
    <row r="463" spans="1:26" ht="13.5" customHeight="1">
      <c r="A463" s="154"/>
      <c r="B463" s="155"/>
      <c r="C463" s="34"/>
      <c r="D463" s="12" t="str">
        <f>IF(A463="","",VLOOKUP(A463,食材リスト!$A$6:$H$505,3,FALSE))</f>
        <v/>
      </c>
      <c r="E463" s="19" t="str">
        <f>IF(COUNTA(A463:C463)&lt;&gt;2,"",ROUND(VLOOKUP(A463,食材リスト!$A$6:$H$505,4,FALSE)*C463/VLOOKUP(A463,食材リスト!$A$6:$H$505,2,FALSE),1))</f>
        <v/>
      </c>
      <c r="F463" s="30" t="str">
        <f>IF(COUNTA(A463:C463)&lt;&gt;2,"",ROUND(VLOOKUP(A463,食材リスト!$A$6:$H$505,5,FALSE)*C463/VLOOKUP(A463,食材リスト!$A$6:$H$505,2,FALSE),1))</f>
        <v/>
      </c>
      <c r="G463" s="20" t="str">
        <f>IF(COUNTA(A463:C463)&lt;&gt;2,"",ROUND(VLOOKUP(A463,食材リスト!$A$6:$H$505,6,FALSE)*C463/VLOOKUP(A463,食材リスト!$A$6:$H$505,2,FALSE),1))</f>
        <v/>
      </c>
      <c r="H463" s="25" t="str">
        <f>IF(COUNTA(A463:C463)&lt;&gt;2,"",ROUND(VLOOKUP(A463,食材リスト!$A$6:$H$505,7,FALSE)*C463/VLOOKUP(A463,食材リスト!$A$6:$H$505,2,FALSE),0))</f>
        <v/>
      </c>
      <c r="J463" s="154"/>
      <c r="K463" s="155"/>
      <c r="L463" s="34"/>
      <c r="M463" s="12" t="str">
        <f>IF(J463="","",VLOOKUP(J463,食材リスト!$A$6:$H$505,3,FALSE))</f>
        <v/>
      </c>
      <c r="N463" s="19" t="str">
        <f>IF(COUNTA(J463:L463)&lt;&gt;2,"",ROUND(VLOOKUP(J463,食材リスト!$A$6:$H$505,4,FALSE)*L463/VLOOKUP(J463,食材リスト!$A$6:$H$505,2,FALSE),1))</f>
        <v/>
      </c>
      <c r="O463" s="30" t="str">
        <f>IF(COUNTA(J463:L463)&lt;&gt;2,"",ROUND(VLOOKUP(J463,食材リスト!$A$6:$H$505,5,FALSE)*L463/VLOOKUP(J463,食材リスト!$A$6:$H$505,2,FALSE),1))</f>
        <v/>
      </c>
      <c r="P463" s="20" t="str">
        <f>IF(COUNTA(J463:L463)&lt;&gt;2,"",ROUND(VLOOKUP(J463,食材リスト!$A$6:$H$505,6,FALSE)*L463/VLOOKUP(J463,食材リスト!$A$6:$H$505,2,FALSE),1))</f>
        <v/>
      </c>
      <c r="Q463" s="25" t="str">
        <f>IF(COUNTA(J463:L463)&lt;&gt;2,"",ROUND(VLOOKUP(J463,食材リスト!$A$6:$H$505,7,FALSE)*L463/VLOOKUP(J463,食材リスト!$A$6:$H$505,2,FALSE),0))</f>
        <v/>
      </c>
      <c r="S463" s="154"/>
      <c r="T463" s="155"/>
      <c r="U463" s="34"/>
      <c r="V463" s="12" t="str">
        <f>IF(S463="","",VLOOKUP(S463,食材リスト!$A$6:$H$505,3,FALSE))</f>
        <v/>
      </c>
      <c r="W463" s="19" t="str">
        <f>IF(COUNTA(S463:U463)&lt;&gt;2,"",ROUND(VLOOKUP(S463,食材リスト!$A$6:$H$505,4,FALSE)*U463/VLOOKUP(S463,食材リスト!$A$6:$H$505,2,FALSE),1))</f>
        <v/>
      </c>
      <c r="X463" s="30" t="str">
        <f>IF(COUNTA(S463:U463)&lt;&gt;2,"",ROUND(VLOOKUP(S463,食材リスト!$A$6:$H$505,5,FALSE)*U463/VLOOKUP(S463,食材リスト!$A$6:$H$505,2,FALSE),1))</f>
        <v/>
      </c>
      <c r="Y463" s="20" t="str">
        <f>IF(COUNTA(S463:U463)&lt;&gt;2,"",ROUND(VLOOKUP(S463,食材リスト!$A$6:$H$505,6,FALSE)*U463/VLOOKUP(S463,食材リスト!$A$6:$H$505,2,FALSE),1))</f>
        <v/>
      </c>
      <c r="Z463" s="25" t="str">
        <f>IF(COUNTA(S463:U463)&lt;&gt;2,"",ROUND(VLOOKUP(S463,食材リスト!$A$6:$H$505,7,FALSE)*U463/VLOOKUP(S463,食材リスト!$A$6:$H$505,2,FALSE),0))</f>
        <v/>
      </c>
    </row>
    <row r="464" spans="1:26" ht="13.5" customHeight="1">
      <c r="A464" s="154"/>
      <c r="B464" s="155"/>
      <c r="C464" s="34"/>
      <c r="D464" s="12" t="str">
        <f>IF(A464="","",VLOOKUP(A464,食材リスト!$A$6:$H$505,3,FALSE))</f>
        <v/>
      </c>
      <c r="E464" s="19" t="str">
        <f>IF(COUNTA(A464:C464)&lt;&gt;2,"",ROUND(VLOOKUP(A464,食材リスト!$A$6:$H$505,4,FALSE)*C464/VLOOKUP(A464,食材リスト!$A$6:$H$505,2,FALSE),1))</f>
        <v/>
      </c>
      <c r="F464" s="30" t="str">
        <f>IF(COUNTA(A464:C464)&lt;&gt;2,"",ROUND(VLOOKUP(A464,食材リスト!$A$6:$H$505,5,FALSE)*C464/VLOOKUP(A464,食材リスト!$A$6:$H$505,2,FALSE),1))</f>
        <v/>
      </c>
      <c r="G464" s="20" t="str">
        <f>IF(COUNTA(A464:C464)&lt;&gt;2,"",ROUND(VLOOKUP(A464,食材リスト!$A$6:$H$505,6,FALSE)*C464/VLOOKUP(A464,食材リスト!$A$6:$H$505,2,FALSE),1))</f>
        <v/>
      </c>
      <c r="H464" s="25" t="str">
        <f>IF(COUNTA(A464:C464)&lt;&gt;2,"",ROUND(VLOOKUP(A464,食材リスト!$A$6:$H$505,7,FALSE)*C464/VLOOKUP(A464,食材リスト!$A$6:$H$505,2,FALSE),0))</f>
        <v/>
      </c>
      <c r="J464" s="154"/>
      <c r="K464" s="155"/>
      <c r="L464" s="34"/>
      <c r="M464" s="12" t="str">
        <f>IF(J464="","",VLOOKUP(J464,食材リスト!$A$6:$H$505,3,FALSE))</f>
        <v/>
      </c>
      <c r="N464" s="19" t="str">
        <f>IF(COUNTA(J464:L464)&lt;&gt;2,"",ROUND(VLOOKUP(J464,食材リスト!$A$6:$H$505,4,FALSE)*L464/VLOOKUP(J464,食材リスト!$A$6:$H$505,2,FALSE),1))</f>
        <v/>
      </c>
      <c r="O464" s="30" t="str">
        <f>IF(COUNTA(J464:L464)&lt;&gt;2,"",ROUND(VLOOKUP(J464,食材リスト!$A$6:$H$505,5,FALSE)*L464/VLOOKUP(J464,食材リスト!$A$6:$H$505,2,FALSE),1))</f>
        <v/>
      </c>
      <c r="P464" s="20" t="str">
        <f>IF(COUNTA(J464:L464)&lt;&gt;2,"",ROUND(VLOOKUP(J464,食材リスト!$A$6:$H$505,6,FALSE)*L464/VLOOKUP(J464,食材リスト!$A$6:$H$505,2,FALSE),1))</f>
        <v/>
      </c>
      <c r="Q464" s="25" t="str">
        <f>IF(COUNTA(J464:L464)&lt;&gt;2,"",ROUND(VLOOKUP(J464,食材リスト!$A$6:$H$505,7,FALSE)*L464/VLOOKUP(J464,食材リスト!$A$6:$H$505,2,FALSE),0))</f>
        <v/>
      </c>
      <c r="S464" s="154"/>
      <c r="T464" s="155"/>
      <c r="U464" s="34"/>
      <c r="V464" s="12" t="str">
        <f>IF(S464="","",VLOOKUP(S464,食材リスト!$A$6:$H$505,3,FALSE))</f>
        <v/>
      </c>
      <c r="W464" s="19" t="str">
        <f>IF(COUNTA(S464:U464)&lt;&gt;2,"",ROUND(VLOOKUP(S464,食材リスト!$A$6:$H$505,4,FALSE)*U464/VLOOKUP(S464,食材リスト!$A$6:$H$505,2,FALSE),1))</f>
        <v/>
      </c>
      <c r="X464" s="30" t="str">
        <f>IF(COUNTA(S464:U464)&lt;&gt;2,"",ROUND(VLOOKUP(S464,食材リスト!$A$6:$H$505,5,FALSE)*U464/VLOOKUP(S464,食材リスト!$A$6:$H$505,2,FALSE),1))</f>
        <v/>
      </c>
      <c r="Y464" s="20" t="str">
        <f>IF(COUNTA(S464:U464)&lt;&gt;2,"",ROUND(VLOOKUP(S464,食材リスト!$A$6:$H$505,6,FALSE)*U464/VLOOKUP(S464,食材リスト!$A$6:$H$505,2,FALSE),1))</f>
        <v/>
      </c>
      <c r="Z464" s="25" t="str">
        <f>IF(COUNTA(S464:U464)&lt;&gt;2,"",ROUND(VLOOKUP(S464,食材リスト!$A$6:$H$505,7,FALSE)*U464/VLOOKUP(S464,食材リスト!$A$6:$H$505,2,FALSE),0))</f>
        <v/>
      </c>
    </row>
    <row r="465" spans="1:26" ht="13.5" customHeight="1">
      <c r="A465" s="154"/>
      <c r="B465" s="155"/>
      <c r="C465" s="34"/>
      <c r="D465" s="12" t="str">
        <f>IF(A465="","",VLOOKUP(A465,食材リスト!$A$6:$H$505,3,FALSE))</f>
        <v/>
      </c>
      <c r="E465" s="19" t="str">
        <f>IF(COUNTA(A465:C465)&lt;&gt;2,"",ROUND(VLOOKUP(A465,食材リスト!$A$6:$H$505,4,FALSE)*C465/VLOOKUP(A465,食材リスト!$A$6:$H$505,2,FALSE),1))</f>
        <v/>
      </c>
      <c r="F465" s="30" t="str">
        <f>IF(COUNTA(A465:C465)&lt;&gt;2,"",ROUND(VLOOKUP(A465,食材リスト!$A$6:$H$505,5,FALSE)*C465/VLOOKUP(A465,食材リスト!$A$6:$H$505,2,FALSE),1))</f>
        <v/>
      </c>
      <c r="G465" s="20" t="str">
        <f>IF(COUNTA(A465:C465)&lt;&gt;2,"",ROUND(VLOOKUP(A465,食材リスト!$A$6:$H$505,6,FALSE)*C465/VLOOKUP(A465,食材リスト!$A$6:$H$505,2,FALSE),1))</f>
        <v/>
      </c>
      <c r="H465" s="25" t="str">
        <f>IF(COUNTA(A465:C465)&lt;&gt;2,"",ROUND(VLOOKUP(A465,食材リスト!$A$6:$H$505,7,FALSE)*C465/VLOOKUP(A465,食材リスト!$A$6:$H$505,2,FALSE),0))</f>
        <v/>
      </c>
      <c r="J465" s="154"/>
      <c r="K465" s="155"/>
      <c r="L465" s="34"/>
      <c r="M465" s="12" t="str">
        <f>IF(J465="","",VLOOKUP(J465,食材リスト!$A$6:$H$505,3,FALSE))</f>
        <v/>
      </c>
      <c r="N465" s="19" t="str">
        <f>IF(COUNTA(J465:L465)&lt;&gt;2,"",ROUND(VLOOKUP(J465,食材リスト!$A$6:$H$505,4,FALSE)*L465/VLOOKUP(J465,食材リスト!$A$6:$H$505,2,FALSE),1))</f>
        <v/>
      </c>
      <c r="O465" s="30" t="str">
        <f>IF(COUNTA(J465:L465)&lt;&gt;2,"",ROUND(VLOOKUP(J465,食材リスト!$A$6:$H$505,5,FALSE)*L465/VLOOKUP(J465,食材リスト!$A$6:$H$505,2,FALSE),1))</f>
        <v/>
      </c>
      <c r="P465" s="20" t="str">
        <f>IF(COUNTA(J465:L465)&lt;&gt;2,"",ROUND(VLOOKUP(J465,食材リスト!$A$6:$H$505,6,FALSE)*L465/VLOOKUP(J465,食材リスト!$A$6:$H$505,2,FALSE),1))</f>
        <v/>
      </c>
      <c r="Q465" s="25" t="str">
        <f>IF(COUNTA(J465:L465)&lt;&gt;2,"",ROUND(VLOOKUP(J465,食材リスト!$A$6:$H$505,7,FALSE)*L465/VLOOKUP(J465,食材リスト!$A$6:$H$505,2,FALSE),0))</f>
        <v/>
      </c>
      <c r="S465" s="154"/>
      <c r="T465" s="155"/>
      <c r="U465" s="34"/>
      <c r="V465" s="12" t="str">
        <f>IF(S465="","",VLOOKUP(S465,食材リスト!$A$6:$H$505,3,FALSE))</f>
        <v/>
      </c>
      <c r="W465" s="19" t="str">
        <f>IF(COUNTA(S465:U465)&lt;&gt;2,"",ROUND(VLOOKUP(S465,食材リスト!$A$6:$H$505,4,FALSE)*U465/VLOOKUP(S465,食材リスト!$A$6:$H$505,2,FALSE),1))</f>
        <v/>
      </c>
      <c r="X465" s="30" t="str">
        <f>IF(COUNTA(S465:U465)&lt;&gt;2,"",ROUND(VLOOKUP(S465,食材リスト!$A$6:$H$505,5,FALSE)*U465/VLOOKUP(S465,食材リスト!$A$6:$H$505,2,FALSE),1))</f>
        <v/>
      </c>
      <c r="Y465" s="20" t="str">
        <f>IF(COUNTA(S465:U465)&lt;&gt;2,"",ROUND(VLOOKUP(S465,食材リスト!$A$6:$H$505,6,FALSE)*U465/VLOOKUP(S465,食材リスト!$A$6:$H$505,2,FALSE),1))</f>
        <v/>
      </c>
      <c r="Z465" s="25" t="str">
        <f>IF(COUNTA(S465:U465)&lt;&gt;2,"",ROUND(VLOOKUP(S465,食材リスト!$A$6:$H$505,7,FALSE)*U465/VLOOKUP(S465,食材リスト!$A$6:$H$505,2,FALSE),0))</f>
        <v/>
      </c>
    </row>
    <row r="466" spans="1:26" ht="13.5" customHeight="1">
      <c r="A466" s="154"/>
      <c r="B466" s="155"/>
      <c r="C466" s="34"/>
      <c r="D466" s="12" t="str">
        <f>IF(A466="","",VLOOKUP(A466,食材リスト!$A$6:$H$505,3,FALSE))</f>
        <v/>
      </c>
      <c r="E466" s="19" t="str">
        <f>IF(COUNTA(A466:C466)&lt;&gt;2,"",ROUND(VLOOKUP(A466,食材リスト!$A$6:$H$505,4,FALSE)*C466/VLOOKUP(A466,食材リスト!$A$6:$H$505,2,FALSE),1))</f>
        <v/>
      </c>
      <c r="F466" s="30" t="str">
        <f>IF(COUNTA(A466:C466)&lt;&gt;2,"",ROUND(VLOOKUP(A466,食材リスト!$A$6:$H$505,5,FALSE)*C466/VLOOKUP(A466,食材リスト!$A$6:$H$505,2,FALSE),1))</f>
        <v/>
      </c>
      <c r="G466" s="20" t="str">
        <f>IF(COUNTA(A466:C466)&lt;&gt;2,"",ROUND(VLOOKUP(A466,食材リスト!$A$6:$H$505,6,FALSE)*C466/VLOOKUP(A466,食材リスト!$A$6:$H$505,2,FALSE),1))</f>
        <v/>
      </c>
      <c r="H466" s="25" t="str">
        <f>IF(COUNTA(A466:C466)&lt;&gt;2,"",ROUND(VLOOKUP(A466,食材リスト!$A$6:$H$505,7,FALSE)*C466/VLOOKUP(A466,食材リスト!$A$6:$H$505,2,FALSE),0))</f>
        <v/>
      </c>
      <c r="J466" s="154"/>
      <c r="K466" s="155"/>
      <c r="L466" s="34"/>
      <c r="M466" s="12" t="str">
        <f>IF(J466="","",VLOOKUP(J466,食材リスト!$A$6:$H$505,3,FALSE))</f>
        <v/>
      </c>
      <c r="N466" s="19" t="str">
        <f>IF(COUNTA(J466:L466)&lt;&gt;2,"",ROUND(VLOOKUP(J466,食材リスト!$A$6:$H$505,4,FALSE)*L466/VLOOKUP(J466,食材リスト!$A$6:$H$505,2,FALSE),1))</f>
        <v/>
      </c>
      <c r="O466" s="30" t="str">
        <f>IF(COUNTA(J466:L466)&lt;&gt;2,"",ROUND(VLOOKUP(J466,食材リスト!$A$6:$H$505,5,FALSE)*L466/VLOOKUP(J466,食材リスト!$A$6:$H$505,2,FALSE),1))</f>
        <v/>
      </c>
      <c r="P466" s="20" t="str">
        <f>IF(COUNTA(J466:L466)&lt;&gt;2,"",ROUND(VLOOKUP(J466,食材リスト!$A$6:$H$505,6,FALSE)*L466/VLOOKUP(J466,食材リスト!$A$6:$H$505,2,FALSE),1))</f>
        <v/>
      </c>
      <c r="Q466" s="25" t="str">
        <f>IF(COUNTA(J466:L466)&lt;&gt;2,"",ROUND(VLOOKUP(J466,食材リスト!$A$6:$H$505,7,FALSE)*L466/VLOOKUP(J466,食材リスト!$A$6:$H$505,2,FALSE),0))</f>
        <v/>
      </c>
      <c r="S466" s="154"/>
      <c r="T466" s="155"/>
      <c r="U466" s="34"/>
      <c r="V466" s="12" t="str">
        <f>IF(S466="","",VLOOKUP(S466,食材リスト!$A$6:$H$505,3,FALSE))</f>
        <v/>
      </c>
      <c r="W466" s="19" t="str">
        <f>IF(COUNTA(S466:U466)&lt;&gt;2,"",ROUND(VLOOKUP(S466,食材リスト!$A$6:$H$505,4,FALSE)*U466/VLOOKUP(S466,食材リスト!$A$6:$H$505,2,FALSE),1))</f>
        <v/>
      </c>
      <c r="X466" s="30" t="str">
        <f>IF(COUNTA(S466:U466)&lt;&gt;2,"",ROUND(VLOOKUP(S466,食材リスト!$A$6:$H$505,5,FALSE)*U466/VLOOKUP(S466,食材リスト!$A$6:$H$505,2,FALSE),1))</f>
        <v/>
      </c>
      <c r="Y466" s="20" t="str">
        <f>IF(COUNTA(S466:U466)&lt;&gt;2,"",ROUND(VLOOKUP(S466,食材リスト!$A$6:$H$505,6,FALSE)*U466/VLOOKUP(S466,食材リスト!$A$6:$H$505,2,FALSE),1))</f>
        <v/>
      </c>
      <c r="Z466" s="25" t="str">
        <f>IF(COUNTA(S466:U466)&lt;&gt;2,"",ROUND(VLOOKUP(S466,食材リスト!$A$6:$H$505,7,FALSE)*U466/VLOOKUP(S466,食材リスト!$A$6:$H$505,2,FALSE),0))</f>
        <v/>
      </c>
    </row>
    <row r="467" spans="1:26" ht="13.5" customHeight="1">
      <c r="A467" s="154"/>
      <c r="B467" s="155"/>
      <c r="C467" s="34"/>
      <c r="D467" s="12" t="str">
        <f>IF(A467="","",VLOOKUP(A467,食材リスト!$A$6:$H$505,3,FALSE))</f>
        <v/>
      </c>
      <c r="E467" s="19" t="str">
        <f>IF(COUNTA(A467:C467)&lt;&gt;2,"",ROUND(VLOOKUP(A467,食材リスト!$A$6:$H$505,4,FALSE)*C467/VLOOKUP(A467,食材リスト!$A$6:$H$505,2,FALSE),1))</f>
        <v/>
      </c>
      <c r="F467" s="30" t="str">
        <f>IF(COUNTA(A467:C467)&lt;&gt;2,"",ROUND(VLOOKUP(A467,食材リスト!$A$6:$H$505,5,FALSE)*C467/VLOOKUP(A467,食材リスト!$A$6:$H$505,2,FALSE),1))</f>
        <v/>
      </c>
      <c r="G467" s="20" t="str">
        <f>IF(COUNTA(A467:C467)&lt;&gt;2,"",ROUND(VLOOKUP(A467,食材リスト!$A$6:$H$505,6,FALSE)*C467/VLOOKUP(A467,食材リスト!$A$6:$H$505,2,FALSE),1))</f>
        <v/>
      </c>
      <c r="H467" s="25" t="str">
        <f>IF(COUNTA(A467:C467)&lt;&gt;2,"",ROUND(VLOOKUP(A467,食材リスト!$A$6:$H$505,7,FALSE)*C467/VLOOKUP(A467,食材リスト!$A$6:$H$505,2,FALSE),0))</f>
        <v/>
      </c>
      <c r="J467" s="154"/>
      <c r="K467" s="155"/>
      <c r="L467" s="34"/>
      <c r="M467" s="12" t="str">
        <f>IF(J467="","",VLOOKUP(J467,食材リスト!$A$6:$H$505,3,FALSE))</f>
        <v/>
      </c>
      <c r="N467" s="19" t="str">
        <f>IF(COUNTA(J467:L467)&lt;&gt;2,"",ROUND(VLOOKUP(J467,食材リスト!$A$6:$H$505,4,FALSE)*L467/VLOOKUP(J467,食材リスト!$A$6:$H$505,2,FALSE),1))</f>
        <v/>
      </c>
      <c r="O467" s="30" t="str">
        <f>IF(COUNTA(J467:L467)&lt;&gt;2,"",ROUND(VLOOKUP(J467,食材リスト!$A$6:$H$505,5,FALSE)*L467/VLOOKUP(J467,食材リスト!$A$6:$H$505,2,FALSE),1))</f>
        <v/>
      </c>
      <c r="P467" s="20" t="str">
        <f>IF(COUNTA(J467:L467)&lt;&gt;2,"",ROUND(VLOOKUP(J467,食材リスト!$A$6:$H$505,6,FALSE)*L467/VLOOKUP(J467,食材リスト!$A$6:$H$505,2,FALSE),1))</f>
        <v/>
      </c>
      <c r="Q467" s="25" t="str">
        <f>IF(COUNTA(J467:L467)&lt;&gt;2,"",ROUND(VLOOKUP(J467,食材リスト!$A$6:$H$505,7,FALSE)*L467/VLOOKUP(J467,食材リスト!$A$6:$H$505,2,FALSE),0))</f>
        <v/>
      </c>
      <c r="S467" s="154"/>
      <c r="T467" s="155"/>
      <c r="U467" s="34"/>
      <c r="V467" s="12" t="str">
        <f>IF(S467="","",VLOOKUP(S467,食材リスト!$A$6:$H$505,3,FALSE))</f>
        <v/>
      </c>
      <c r="W467" s="19" t="str">
        <f>IF(COUNTA(S467:U467)&lt;&gt;2,"",ROUND(VLOOKUP(S467,食材リスト!$A$6:$H$505,4,FALSE)*U467/VLOOKUP(S467,食材リスト!$A$6:$H$505,2,FALSE),1))</f>
        <v/>
      </c>
      <c r="X467" s="30" t="str">
        <f>IF(COUNTA(S467:U467)&lt;&gt;2,"",ROUND(VLOOKUP(S467,食材リスト!$A$6:$H$505,5,FALSE)*U467/VLOOKUP(S467,食材リスト!$A$6:$H$505,2,FALSE),1))</f>
        <v/>
      </c>
      <c r="Y467" s="20" t="str">
        <f>IF(COUNTA(S467:U467)&lt;&gt;2,"",ROUND(VLOOKUP(S467,食材リスト!$A$6:$H$505,6,FALSE)*U467/VLOOKUP(S467,食材リスト!$A$6:$H$505,2,FALSE),1))</f>
        <v/>
      </c>
      <c r="Z467" s="25" t="str">
        <f>IF(COUNTA(S467:U467)&lt;&gt;2,"",ROUND(VLOOKUP(S467,食材リスト!$A$6:$H$505,7,FALSE)*U467/VLOOKUP(S467,食材リスト!$A$6:$H$505,2,FALSE),0))</f>
        <v/>
      </c>
    </row>
    <row r="468" spans="1:26" ht="13.5" customHeight="1">
      <c r="A468" s="154"/>
      <c r="B468" s="155"/>
      <c r="C468" s="34"/>
      <c r="D468" s="12" t="str">
        <f>IF(A468="","",VLOOKUP(A468,食材リスト!$A$6:$H$505,3,FALSE))</f>
        <v/>
      </c>
      <c r="E468" s="19" t="str">
        <f>IF(COUNTA(A468:C468)&lt;&gt;2,"",ROUND(VLOOKUP(A468,食材リスト!$A$6:$H$505,4,FALSE)*C468/VLOOKUP(A468,食材リスト!$A$6:$H$505,2,FALSE),1))</f>
        <v/>
      </c>
      <c r="F468" s="30" t="str">
        <f>IF(COUNTA(A468:C468)&lt;&gt;2,"",ROUND(VLOOKUP(A468,食材リスト!$A$6:$H$505,5,FALSE)*C468/VLOOKUP(A468,食材リスト!$A$6:$H$505,2,FALSE),1))</f>
        <v/>
      </c>
      <c r="G468" s="20" t="str">
        <f>IF(COUNTA(A468:C468)&lt;&gt;2,"",ROUND(VLOOKUP(A468,食材リスト!$A$6:$H$505,6,FALSE)*C468/VLOOKUP(A468,食材リスト!$A$6:$H$505,2,FALSE),1))</f>
        <v/>
      </c>
      <c r="H468" s="25" t="str">
        <f>IF(COUNTA(A468:C468)&lt;&gt;2,"",ROUND(VLOOKUP(A468,食材リスト!$A$6:$H$505,7,FALSE)*C468/VLOOKUP(A468,食材リスト!$A$6:$H$505,2,FALSE),0))</f>
        <v/>
      </c>
      <c r="J468" s="154"/>
      <c r="K468" s="155"/>
      <c r="L468" s="34"/>
      <c r="M468" s="12" t="str">
        <f>IF(J468="","",VLOOKUP(J468,食材リスト!$A$6:$H$505,3,FALSE))</f>
        <v/>
      </c>
      <c r="N468" s="19" t="str">
        <f>IF(COUNTA(J468:L468)&lt;&gt;2,"",ROUND(VLOOKUP(J468,食材リスト!$A$6:$H$505,4,FALSE)*L468/VLOOKUP(J468,食材リスト!$A$6:$H$505,2,FALSE),1))</f>
        <v/>
      </c>
      <c r="O468" s="30" t="str">
        <f>IF(COUNTA(J468:L468)&lt;&gt;2,"",ROUND(VLOOKUP(J468,食材リスト!$A$6:$H$505,5,FALSE)*L468/VLOOKUP(J468,食材リスト!$A$6:$H$505,2,FALSE),1))</f>
        <v/>
      </c>
      <c r="P468" s="20" t="str">
        <f>IF(COUNTA(J468:L468)&lt;&gt;2,"",ROUND(VLOOKUP(J468,食材リスト!$A$6:$H$505,6,FALSE)*L468/VLOOKUP(J468,食材リスト!$A$6:$H$505,2,FALSE),1))</f>
        <v/>
      </c>
      <c r="Q468" s="25" t="str">
        <f>IF(COUNTA(J468:L468)&lt;&gt;2,"",ROUND(VLOOKUP(J468,食材リスト!$A$6:$H$505,7,FALSE)*L468/VLOOKUP(J468,食材リスト!$A$6:$H$505,2,FALSE),0))</f>
        <v/>
      </c>
      <c r="S468" s="154"/>
      <c r="T468" s="155"/>
      <c r="U468" s="34"/>
      <c r="V468" s="12" t="str">
        <f>IF(S468="","",VLOOKUP(S468,食材リスト!$A$6:$H$505,3,FALSE))</f>
        <v/>
      </c>
      <c r="W468" s="19" t="str">
        <f>IF(COUNTA(S468:U468)&lt;&gt;2,"",ROUND(VLOOKUP(S468,食材リスト!$A$6:$H$505,4,FALSE)*U468/VLOOKUP(S468,食材リスト!$A$6:$H$505,2,FALSE),1))</f>
        <v/>
      </c>
      <c r="X468" s="30" t="str">
        <f>IF(COUNTA(S468:U468)&lt;&gt;2,"",ROUND(VLOOKUP(S468,食材リスト!$A$6:$H$505,5,FALSE)*U468/VLOOKUP(S468,食材リスト!$A$6:$H$505,2,FALSE),1))</f>
        <v/>
      </c>
      <c r="Y468" s="20" t="str">
        <f>IF(COUNTA(S468:U468)&lt;&gt;2,"",ROUND(VLOOKUP(S468,食材リスト!$A$6:$H$505,6,FALSE)*U468/VLOOKUP(S468,食材リスト!$A$6:$H$505,2,FALSE),1))</f>
        <v/>
      </c>
      <c r="Z468" s="25" t="str">
        <f>IF(COUNTA(S468:U468)&lt;&gt;2,"",ROUND(VLOOKUP(S468,食材リスト!$A$6:$H$505,7,FALSE)*U468/VLOOKUP(S468,食材リスト!$A$6:$H$505,2,FALSE),0))</f>
        <v/>
      </c>
    </row>
    <row r="469" spans="1:26" ht="13.5" customHeight="1">
      <c r="A469" s="154"/>
      <c r="B469" s="155"/>
      <c r="C469" s="34"/>
      <c r="D469" s="12" t="str">
        <f>IF(A469="","",VLOOKUP(A469,食材リスト!$A$6:$H$505,3,FALSE))</f>
        <v/>
      </c>
      <c r="E469" s="19" t="str">
        <f>IF(COUNTA(A469:C469)&lt;&gt;2,"",ROUND(VLOOKUP(A469,食材リスト!$A$6:$H$505,4,FALSE)*C469/VLOOKUP(A469,食材リスト!$A$6:$H$505,2,FALSE),1))</f>
        <v/>
      </c>
      <c r="F469" s="30" t="str">
        <f>IF(COUNTA(A469:C469)&lt;&gt;2,"",ROUND(VLOOKUP(A469,食材リスト!$A$6:$H$505,5,FALSE)*C469/VLOOKUP(A469,食材リスト!$A$6:$H$505,2,FALSE),1))</f>
        <v/>
      </c>
      <c r="G469" s="20" t="str">
        <f>IF(COUNTA(A469:C469)&lt;&gt;2,"",ROUND(VLOOKUP(A469,食材リスト!$A$6:$H$505,6,FALSE)*C469/VLOOKUP(A469,食材リスト!$A$6:$H$505,2,FALSE),1))</f>
        <v/>
      </c>
      <c r="H469" s="25" t="str">
        <f>IF(COUNTA(A469:C469)&lt;&gt;2,"",ROUND(VLOOKUP(A469,食材リスト!$A$6:$H$505,7,FALSE)*C469/VLOOKUP(A469,食材リスト!$A$6:$H$505,2,FALSE),0))</f>
        <v/>
      </c>
      <c r="J469" s="154"/>
      <c r="K469" s="155"/>
      <c r="L469" s="34"/>
      <c r="M469" s="12" t="str">
        <f>IF(J469="","",VLOOKUP(J469,食材リスト!$A$6:$H$505,3,FALSE))</f>
        <v/>
      </c>
      <c r="N469" s="19" t="str">
        <f>IF(COUNTA(J469:L469)&lt;&gt;2,"",ROUND(VLOOKUP(J469,食材リスト!$A$6:$H$505,4,FALSE)*L469/VLOOKUP(J469,食材リスト!$A$6:$H$505,2,FALSE),1))</f>
        <v/>
      </c>
      <c r="O469" s="30" t="str">
        <f>IF(COUNTA(J469:L469)&lt;&gt;2,"",ROUND(VLOOKUP(J469,食材リスト!$A$6:$H$505,5,FALSE)*L469/VLOOKUP(J469,食材リスト!$A$6:$H$505,2,FALSE),1))</f>
        <v/>
      </c>
      <c r="P469" s="20" t="str">
        <f>IF(COUNTA(J469:L469)&lt;&gt;2,"",ROUND(VLOOKUP(J469,食材リスト!$A$6:$H$505,6,FALSE)*L469/VLOOKUP(J469,食材リスト!$A$6:$H$505,2,FALSE),1))</f>
        <v/>
      </c>
      <c r="Q469" s="25" t="str">
        <f>IF(COUNTA(J469:L469)&lt;&gt;2,"",ROUND(VLOOKUP(J469,食材リスト!$A$6:$H$505,7,FALSE)*L469/VLOOKUP(J469,食材リスト!$A$6:$H$505,2,FALSE),0))</f>
        <v/>
      </c>
      <c r="S469" s="154"/>
      <c r="T469" s="155"/>
      <c r="U469" s="34"/>
      <c r="V469" s="12" t="str">
        <f>IF(S469="","",VLOOKUP(S469,食材リスト!$A$6:$H$505,3,FALSE))</f>
        <v/>
      </c>
      <c r="W469" s="19" t="str">
        <f>IF(COUNTA(S469:U469)&lt;&gt;2,"",ROUND(VLOOKUP(S469,食材リスト!$A$6:$H$505,4,FALSE)*U469/VLOOKUP(S469,食材リスト!$A$6:$H$505,2,FALSE),1))</f>
        <v/>
      </c>
      <c r="X469" s="30" t="str">
        <f>IF(COUNTA(S469:U469)&lt;&gt;2,"",ROUND(VLOOKUP(S469,食材リスト!$A$6:$H$505,5,FALSE)*U469/VLOOKUP(S469,食材リスト!$A$6:$H$505,2,FALSE),1))</f>
        <v/>
      </c>
      <c r="Y469" s="20" t="str">
        <f>IF(COUNTA(S469:U469)&lt;&gt;2,"",ROUND(VLOOKUP(S469,食材リスト!$A$6:$H$505,6,FALSE)*U469/VLOOKUP(S469,食材リスト!$A$6:$H$505,2,FALSE),1))</f>
        <v/>
      </c>
      <c r="Z469" s="25" t="str">
        <f>IF(COUNTA(S469:U469)&lt;&gt;2,"",ROUND(VLOOKUP(S469,食材リスト!$A$6:$H$505,7,FALSE)*U469/VLOOKUP(S469,食材リスト!$A$6:$H$505,2,FALSE),0))</f>
        <v/>
      </c>
    </row>
    <row r="470" spans="1:26" ht="13.5" customHeight="1">
      <c r="A470" s="154"/>
      <c r="B470" s="155"/>
      <c r="C470" s="34"/>
      <c r="D470" s="12" t="str">
        <f>IF(A470="","",VLOOKUP(A470,食材リスト!$A$6:$H$505,3,FALSE))</f>
        <v/>
      </c>
      <c r="E470" s="19" t="str">
        <f>IF(COUNTA(A470:C470)&lt;&gt;2,"",ROUND(VLOOKUP(A470,食材リスト!$A$6:$H$505,4,FALSE)*C470/VLOOKUP(A470,食材リスト!$A$6:$H$505,2,FALSE),1))</f>
        <v/>
      </c>
      <c r="F470" s="30" t="str">
        <f>IF(COUNTA(A470:C470)&lt;&gt;2,"",ROUND(VLOOKUP(A470,食材リスト!$A$6:$H$505,5,FALSE)*C470/VLOOKUP(A470,食材リスト!$A$6:$H$505,2,FALSE),1))</f>
        <v/>
      </c>
      <c r="G470" s="20" t="str">
        <f>IF(COUNTA(A470:C470)&lt;&gt;2,"",ROUND(VLOOKUP(A470,食材リスト!$A$6:$H$505,6,FALSE)*C470/VLOOKUP(A470,食材リスト!$A$6:$H$505,2,FALSE),1))</f>
        <v/>
      </c>
      <c r="H470" s="25" t="str">
        <f>IF(COUNTA(A470:C470)&lt;&gt;2,"",ROUND(VLOOKUP(A470,食材リスト!$A$6:$H$505,7,FALSE)*C470/VLOOKUP(A470,食材リスト!$A$6:$H$505,2,FALSE),0))</f>
        <v/>
      </c>
      <c r="J470" s="154"/>
      <c r="K470" s="155"/>
      <c r="L470" s="34"/>
      <c r="M470" s="12" t="str">
        <f>IF(J470="","",VLOOKUP(J470,食材リスト!$A$6:$H$505,3,FALSE))</f>
        <v/>
      </c>
      <c r="N470" s="19" t="str">
        <f>IF(COUNTA(J470:L470)&lt;&gt;2,"",ROUND(VLOOKUP(J470,食材リスト!$A$6:$H$505,4,FALSE)*L470/VLOOKUP(J470,食材リスト!$A$6:$H$505,2,FALSE),1))</f>
        <v/>
      </c>
      <c r="O470" s="30" t="str">
        <f>IF(COUNTA(J470:L470)&lt;&gt;2,"",ROUND(VLOOKUP(J470,食材リスト!$A$6:$H$505,5,FALSE)*L470/VLOOKUP(J470,食材リスト!$A$6:$H$505,2,FALSE),1))</f>
        <v/>
      </c>
      <c r="P470" s="20" t="str">
        <f>IF(COUNTA(J470:L470)&lt;&gt;2,"",ROUND(VLOOKUP(J470,食材リスト!$A$6:$H$505,6,FALSE)*L470/VLOOKUP(J470,食材リスト!$A$6:$H$505,2,FALSE),1))</f>
        <v/>
      </c>
      <c r="Q470" s="25" t="str">
        <f>IF(COUNTA(J470:L470)&lt;&gt;2,"",ROUND(VLOOKUP(J470,食材リスト!$A$6:$H$505,7,FALSE)*L470/VLOOKUP(J470,食材リスト!$A$6:$H$505,2,FALSE),0))</f>
        <v/>
      </c>
      <c r="S470" s="154"/>
      <c r="T470" s="155"/>
      <c r="U470" s="34"/>
      <c r="V470" s="12" t="str">
        <f>IF(S470="","",VLOOKUP(S470,食材リスト!$A$6:$H$505,3,FALSE))</f>
        <v/>
      </c>
      <c r="W470" s="19" t="str">
        <f>IF(COUNTA(S470:U470)&lt;&gt;2,"",ROUND(VLOOKUP(S470,食材リスト!$A$6:$H$505,4,FALSE)*U470/VLOOKUP(S470,食材リスト!$A$6:$H$505,2,FALSE),1))</f>
        <v/>
      </c>
      <c r="X470" s="30" t="str">
        <f>IF(COUNTA(S470:U470)&lt;&gt;2,"",ROUND(VLOOKUP(S470,食材リスト!$A$6:$H$505,5,FALSE)*U470/VLOOKUP(S470,食材リスト!$A$6:$H$505,2,FALSE),1))</f>
        <v/>
      </c>
      <c r="Y470" s="20" t="str">
        <f>IF(COUNTA(S470:U470)&lt;&gt;2,"",ROUND(VLOOKUP(S470,食材リスト!$A$6:$H$505,6,FALSE)*U470/VLOOKUP(S470,食材リスト!$A$6:$H$505,2,FALSE),1))</f>
        <v/>
      </c>
      <c r="Z470" s="25" t="str">
        <f>IF(COUNTA(S470:U470)&lt;&gt;2,"",ROUND(VLOOKUP(S470,食材リスト!$A$6:$H$505,7,FALSE)*U470/VLOOKUP(S470,食材リスト!$A$6:$H$505,2,FALSE),0))</f>
        <v/>
      </c>
    </row>
    <row r="471" spans="1:26" ht="13.5" customHeight="1">
      <c r="A471" s="154"/>
      <c r="B471" s="155"/>
      <c r="C471" s="34"/>
      <c r="D471" s="12" t="str">
        <f>IF(A471="","",VLOOKUP(A471,食材リスト!$A$6:$H$505,3,FALSE))</f>
        <v/>
      </c>
      <c r="E471" s="19" t="str">
        <f>IF(COUNTA(A471:C471)&lt;&gt;2,"",ROUND(VLOOKUP(A471,食材リスト!$A$6:$H$505,4,FALSE)*C471/VLOOKUP(A471,食材リスト!$A$6:$H$505,2,FALSE),1))</f>
        <v/>
      </c>
      <c r="F471" s="30" t="str">
        <f>IF(COUNTA(A471:C471)&lt;&gt;2,"",ROUND(VLOOKUP(A471,食材リスト!$A$6:$H$505,5,FALSE)*C471/VLOOKUP(A471,食材リスト!$A$6:$H$505,2,FALSE),1))</f>
        <v/>
      </c>
      <c r="G471" s="20" t="str">
        <f>IF(COUNTA(A471:C471)&lt;&gt;2,"",ROUND(VLOOKUP(A471,食材リスト!$A$6:$H$505,6,FALSE)*C471/VLOOKUP(A471,食材リスト!$A$6:$H$505,2,FALSE),1))</f>
        <v/>
      </c>
      <c r="H471" s="25" t="str">
        <f>IF(COUNTA(A471:C471)&lt;&gt;2,"",ROUND(VLOOKUP(A471,食材リスト!$A$6:$H$505,7,FALSE)*C471/VLOOKUP(A471,食材リスト!$A$6:$H$505,2,FALSE),0))</f>
        <v/>
      </c>
      <c r="J471" s="154"/>
      <c r="K471" s="155"/>
      <c r="L471" s="34"/>
      <c r="M471" s="12" t="str">
        <f>IF(J471="","",VLOOKUP(J471,食材リスト!$A$6:$H$505,3,FALSE))</f>
        <v/>
      </c>
      <c r="N471" s="19" t="str">
        <f>IF(COUNTA(J471:L471)&lt;&gt;2,"",ROUND(VLOOKUP(J471,食材リスト!$A$6:$H$505,4,FALSE)*L471/VLOOKUP(J471,食材リスト!$A$6:$H$505,2,FALSE),1))</f>
        <v/>
      </c>
      <c r="O471" s="30" t="str">
        <f>IF(COUNTA(J471:L471)&lt;&gt;2,"",ROUND(VLOOKUP(J471,食材リスト!$A$6:$H$505,5,FALSE)*L471/VLOOKUP(J471,食材リスト!$A$6:$H$505,2,FALSE),1))</f>
        <v/>
      </c>
      <c r="P471" s="20" t="str">
        <f>IF(COUNTA(J471:L471)&lt;&gt;2,"",ROUND(VLOOKUP(J471,食材リスト!$A$6:$H$505,6,FALSE)*L471/VLOOKUP(J471,食材リスト!$A$6:$H$505,2,FALSE),1))</f>
        <v/>
      </c>
      <c r="Q471" s="25" t="str">
        <f>IF(COUNTA(J471:L471)&lt;&gt;2,"",ROUND(VLOOKUP(J471,食材リスト!$A$6:$H$505,7,FALSE)*L471/VLOOKUP(J471,食材リスト!$A$6:$H$505,2,FALSE),0))</f>
        <v/>
      </c>
      <c r="S471" s="154"/>
      <c r="T471" s="155"/>
      <c r="U471" s="34"/>
      <c r="V471" s="12" t="str">
        <f>IF(S471="","",VLOOKUP(S471,食材リスト!$A$6:$H$505,3,FALSE))</f>
        <v/>
      </c>
      <c r="W471" s="19" t="str">
        <f>IF(COUNTA(S471:U471)&lt;&gt;2,"",ROUND(VLOOKUP(S471,食材リスト!$A$6:$H$505,4,FALSE)*U471/VLOOKUP(S471,食材リスト!$A$6:$H$505,2,FALSE),1))</f>
        <v/>
      </c>
      <c r="X471" s="30" t="str">
        <f>IF(COUNTA(S471:U471)&lt;&gt;2,"",ROUND(VLOOKUP(S471,食材リスト!$A$6:$H$505,5,FALSE)*U471/VLOOKUP(S471,食材リスト!$A$6:$H$505,2,FALSE),1))</f>
        <v/>
      </c>
      <c r="Y471" s="20" t="str">
        <f>IF(COUNTA(S471:U471)&lt;&gt;2,"",ROUND(VLOOKUP(S471,食材リスト!$A$6:$H$505,6,FALSE)*U471/VLOOKUP(S471,食材リスト!$A$6:$H$505,2,FALSE),1))</f>
        <v/>
      </c>
      <c r="Z471" s="25" t="str">
        <f>IF(COUNTA(S471:U471)&lt;&gt;2,"",ROUND(VLOOKUP(S471,食材リスト!$A$6:$H$505,7,FALSE)*U471/VLOOKUP(S471,食材リスト!$A$6:$H$505,2,FALSE),0))</f>
        <v/>
      </c>
    </row>
    <row r="472" spans="1:26" ht="13.5" customHeight="1">
      <c r="A472" s="154"/>
      <c r="B472" s="155"/>
      <c r="C472" s="34"/>
      <c r="D472" s="12" t="str">
        <f>IF(A472="","",VLOOKUP(A472,食材リスト!$A$6:$H$505,3,FALSE))</f>
        <v/>
      </c>
      <c r="E472" s="19" t="str">
        <f>IF(COUNTA(A472:C472)&lt;&gt;2,"",ROUND(VLOOKUP(A472,食材リスト!$A$6:$H$505,4,FALSE)*C472/VLOOKUP(A472,食材リスト!$A$6:$H$505,2,FALSE),1))</f>
        <v/>
      </c>
      <c r="F472" s="30" t="str">
        <f>IF(COUNTA(A472:C472)&lt;&gt;2,"",ROUND(VLOOKUP(A472,食材リスト!$A$6:$H$505,5,FALSE)*C472/VLOOKUP(A472,食材リスト!$A$6:$H$505,2,FALSE),1))</f>
        <v/>
      </c>
      <c r="G472" s="20" t="str">
        <f>IF(COUNTA(A472:C472)&lt;&gt;2,"",ROUND(VLOOKUP(A472,食材リスト!$A$6:$H$505,6,FALSE)*C472/VLOOKUP(A472,食材リスト!$A$6:$H$505,2,FALSE),1))</f>
        <v/>
      </c>
      <c r="H472" s="25" t="str">
        <f>IF(COUNTA(A472:C472)&lt;&gt;2,"",ROUND(VLOOKUP(A472,食材リスト!$A$6:$H$505,7,FALSE)*C472/VLOOKUP(A472,食材リスト!$A$6:$H$505,2,FALSE),0))</f>
        <v/>
      </c>
      <c r="J472" s="154"/>
      <c r="K472" s="155"/>
      <c r="L472" s="34"/>
      <c r="M472" s="12" t="str">
        <f>IF(J472="","",VLOOKUP(J472,食材リスト!$A$6:$H$505,3,FALSE))</f>
        <v/>
      </c>
      <c r="N472" s="19" t="str">
        <f>IF(COUNTA(J472:L472)&lt;&gt;2,"",ROUND(VLOOKUP(J472,食材リスト!$A$6:$H$505,4,FALSE)*L472/VLOOKUP(J472,食材リスト!$A$6:$H$505,2,FALSE),1))</f>
        <v/>
      </c>
      <c r="O472" s="30" t="str">
        <f>IF(COUNTA(J472:L472)&lt;&gt;2,"",ROUND(VLOOKUP(J472,食材リスト!$A$6:$H$505,5,FALSE)*L472/VLOOKUP(J472,食材リスト!$A$6:$H$505,2,FALSE),1))</f>
        <v/>
      </c>
      <c r="P472" s="20" t="str">
        <f>IF(COUNTA(J472:L472)&lt;&gt;2,"",ROUND(VLOOKUP(J472,食材リスト!$A$6:$H$505,6,FALSE)*L472/VLOOKUP(J472,食材リスト!$A$6:$H$505,2,FALSE),1))</f>
        <v/>
      </c>
      <c r="Q472" s="25" t="str">
        <f>IF(COUNTA(J472:L472)&lt;&gt;2,"",ROUND(VLOOKUP(J472,食材リスト!$A$6:$H$505,7,FALSE)*L472/VLOOKUP(J472,食材リスト!$A$6:$H$505,2,FALSE),0))</f>
        <v/>
      </c>
      <c r="S472" s="154"/>
      <c r="T472" s="155"/>
      <c r="U472" s="34"/>
      <c r="V472" s="12" t="str">
        <f>IF(S472="","",VLOOKUP(S472,食材リスト!$A$6:$H$505,3,FALSE))</f>
        <v/>
      </c>
      <c r="W472" s="19" t="str">
        <f>IF(COUNTA(S472:U472)&lt;&gt;2,"",ROUND(VLOOKUP(S472,食材リスト!$A$6:$H$505,4,FALSE)*U472/VLOOKUP(S472,食材リスト!$A$6:$H$505,2,FALSE),1))</f>
        <v/>
      </c>
      <c r="X472" s="30" t="str">
        <f>IF(COUNTA(S472:U472)&lt;&gt;2,"",ROUND(VLOOKUP(S472,食材リスト!$A$6:$H$505,5,FALSE)*U472/VLOOKUP(S472,食材リスト!$A$6:$H$505,2,FALSE),1))</f>
        <v/>
      </c>
      <c r="Y472" s="20" t="str">
        <f>IF(COUNTA(S472:U472)&lt;&gt;2,"",ROUND(VLOOKUP(S472,食材リスト!$A$6:$H$505,6,FALSE)*U472/VLOOKUP(S472,食材リスト!$A$6:$H$505,2,FALSE),1))</f>
        <v/>
      </c>
      <c r="Z472" s="25" t="str">
        <f>IF(COUNTA(S472:U472)&lt;&gt;2,"",ROUND(VLOOKUP(S472,食材リスト!$A$6:$H$505,7,FALSE)*U472/VLOOKUP(S472,食材リスト!$A$6:$H$505,2,FALSE),0))</f>
        <v/>
      </c>
    </row>
    <row r="473" spans="1:26" ht="13.5" customHeight="1">
      <c r="A473" s="154"/>
      <c r="B473" s="155"/>
      <c r="C473" s="34"/>
      <c r="D473" s="12" t="str">
        <f>IF(A473="","",VLOOKUP(A473,食材リスト!$A$6:$H$505,3,FALSE))</f>
        <v/>
      </c>
      <c r="E473" s="19" t="str">
        <f>IF(COUNTA(A473:C473)&lt;&gt;2,"",ROUND(VLOOKUP(A473,食材リスト!$A$6:$H$505,4,FALSE)*C473/VLOOKUP(A473,食材リスト!$A$6:$H$505,2,FALSE),1))</f>
        <v/>
      </c>
      <c r="F473" s="30" t="str">
        <f>IF(COUNTA(A473:C473)&lt;&gt;2,"",ROUND(VLOOKUP(A473,食材リスト!$A$6:$H$505,5,FALSE)*C473/VLOOKUP(A473,食材リスト!$A$6:$H$505,2,FALSE),1))</f>
        <v/>
      </c>
      <c r="G473" s="20" t="str">
        <f>IF(COUNTA(A473:C473)&lt;&gt;2,"",ROUND(VLOOKUP(A473,食材リスト!$A$6:$H$505,6,FALSE)*C473/VLOOKUP(A473,食材リスト!$A$6:$H$505,2,FALSE),1))</f>
        <v/>
      </c>
      <c r="H473" s="25" t="str">
        <f>IF(COUNTA(A473:C473)&lt;&gt;2,"",ROUND(VLOOKUP(A473,食材リスト!$A$6:$H$505,7,FALSE)*C473/VLOOKUP(A473,食材リスト!$A$6:$H$505,2,FALSE),0))</f>
        <v/>
      </c>
      <c r="J473" s="154"/>
      <c r="K473" s="155"/>
      <c r="L473" s="34"/>
      <c r="M473" s="12" t="str">
        <f>IF(J473="","",VLOOKUP(J473,食材リスト!$A$6:$H$505,3,FALSE))</f>
        <v/>
      </c>
      <c r="N473" s="19" t="str">
        <f>IF(COUNTA(J473:L473)&lt;&gt;2,"",ROUND(VLOOKUP(J473,食材リスト!$A$6:$H$505,4,FALSE)*L473/VLOOKUP(J473,食材リスト!$A$6:$H$505,2,FALSE),1))</f>
        <v/>
      </c>
      <c r="O473" s="30" t="str">
        <f>IF(COUNTA(J473:L473)&lt;&gt;2,"",ROUND(VLOOKUP(J473,食材リスト!$A$6:$H$505,5,FALSE)*L473/VLOOKUP(J473,食材リスト!$A$6:$H$505,2,FALSE),1))</f>
        <v/>
      </c>
      <c r="P473" s="20" t="str">
        <f>IF(COUNTA(J473:L473)&lt;&gt;2,"",ROUND(VLOOKUP(J473,食材リスト!$A$6:$H$505,6,FALSE)*L473/VLOOKUP(J473,食材リスト!$A$6:$H$505,2,FALSE),1))</f>
        <v/>
      </c>
      <c r="Q473" s="25" t="str">
        <f>IF(COUNTA(J473:L473)&lt;&gt;2,"",ROUND(VLOOKUP(J473,食材リスト!$A$6:$H$505,7,FALSE)*L473/VLOOKUP(J473,食材リスト!$A$6:$H$505,2,FALSE),0))</f>
        <v/>
      </c>
      <c r="S473" s="154"/>
      <c r="T473" s="155"/>
      <c r="U473" s="34"/>
      <c r="V473" s="12" t="str">
        <f>IF(S473="","",VLOOKUP(S473,食材リスト!$A$6:$H$505,3,FALSE))</f>
        <v/>
      </c>
      <c r="W473" s="19" t="str">
        <f>IF(COUNTA(S473:U473)&lt;&gt;2,"",ROUND(VLOOKUP(S473,食材リスト!$A$6:$H$505,4,FALSE)*U473/VLOOKUP(S473,食材リスト!$A$6:$H$505,2,FALSE),1))</f>
        <v/>
      </c>
      <c r="X473" s="30" t="str">
        <f>IF(COUNTA(S473:U473)&lt;&gt;2,"",ROUND(VLOOKUP(S473,食材リスト!$A$6:$H$505,5,FALSE)*U473/VLOOKUP(S473,食材リスト!$A$6:$H$505,2,FALSE),1))</f>
        <v/>
      </c>
      <c r="Y473" s="20" t="str">
        <f>IF(COUNTA(S473:U473)&lt;&gt;2,"",ROUND(VLOOKUP(S473,食材リスト!$A$6:$H$505,6,FALSE)*U473/VLOOKUP(S473,食材リスト!$A$6:$H$505,2,FALSE),1))</f>
        <v/>
      </c>
      <c r="Z473" s="25" t="str">
        <f>IF(COUNTA(S473:U473)&lt;&gt;2,"",ROUND(VLOOKUP(S473,食材リスト!$A$6:$H$505,7,FALSE)*U473/VLOOKUP(S473,食材リスト!$A$6:$H$505,2,FALSE),0))</f>
        <v/>
      </c>
    </row>
    <row r="474" spans="1:26" ht="13.5" customHeight="1">
      <c r="A474" s="154"/>
      <c r="B474" s="155"/>
      <c r="C474" s="34"/>
      <c r="D474" s="12" t="str">
        <f>IF(A474="","",VLOOKUP(A474,食材リスト!$A$6:$H$505,3,FALSE))</f>
        <v/>
      </c>
      <c r="E474" s="19" t="str">
        <f>IF(COUNTA(A474:C474)&lt;&gt;2,"",ROUND(VLOOKUP(A474,食材リスト!$A$6:$H$505,4,FALSE)*C474/VLOOKUP(A474,食材リスト!$A$6:$H$505,2,FALSE),1))</f>
        <v/>
      </c>
      <c r="F474" s="30" t="str">
        <f>IF(COUNTA(A474:C474)&lt;&gt;2,"",ROUND(VLOOKUP(A474,食材リスト!$A$6:$H$505,5,FALSE)*C474/VLOOKUP(A474,食材リスト!$A$6:$H$505,2,FALSE),1))</f>
        <v/>
      </c>
      <c r="G474" s="20" t="str">
        <f>IF(COUNTA(A474:C474)&lt;&gt;2,"",ROUND(VLOOKUP(A474,食材リスト!$A$6:$H$505,6,FALSE)*C474/VLOOKUP(A474,食材リスト!$A$6:$H$505,2,FALSE),1))</f>
        <v/>
      </c>
      <c r="H474" s="25" t="str">
        <f>IF(COUNTA(A474:C474)&lt;&gt;2,"",ROUND(VLOOKUP(A474,食材リスト!$A$6:$H$505,7,FALSE)*C474/VLOOKUP(A474,食材リスト!$A$6:$H$505,2,FALSE),0))</f>
        <v/>
      </c>
      <c r="J474" s="154"/>
      <c r="K474" s="155"/>
      <c r="L474" s="34"/>
      <c r="M474" s="12" t="str">
        <f>IF(J474="","",VLOOKUP(J474,食材リスト!$A$6:$H$505,3,FALSE))</f>
        <v/>
      </c>
      <c r="N474" s="19" t="str">
        <f>IF(COUNTA(J474:L474)&lt;&gt;2,"",ROUND(VLOOKUP(J474,食材リスト!$A$6:$H$505,4,FALSE)*L474/VLOOKUP(J474,食材リスト!$A$6:$H$505,2,FALSE),1))</f>
        <v/>
      </c>
      <c r="O474" s="30" t="str">
        <f>IF(COUNTA(J474:L474)&lt;&gt;2,"",ROUND(VLOOKUP(J474,食材リスト!$A$6:$H$505,5,FALSE)*L474/VLOOKUP(J474,食材リスト!$A$6:$H$505,2,FALSE),1))</f>
        <v/>
      </c>
      <c r="P474" s="20" t="str">
        <f>IF(COUNTA(J474:L474)&lt;&gt;2,"",ROUND(VLOOKUP(J474,食材リスト!$A$6:$H$505,6,FALSE)*L474/VLOOKUP(J474,食材リスト!$A$6:$H$505,2,FALSE),1))</f>
        <v/>
      </c>
      <c r="Q474" s="25" t="str">
        <f>IF(COUNTA(J474:L474)&lt;&gt;2,"",ROUND(VLOOKUP(J474,食材リスト!$A$6:$H$505,7,FALSE)*L474/VLOOKUP(J474,食材リスト!$A$6:$H$505,2,FALSE),0))</f>
        <v/>
      </c>
      <c r="S474" s="154"/>
      <c r="T474" s="155"/>
      <c r="U474" s="34"/>
      <c r="V474" s="12" t="str">
        <f>IF(S474="","",VLOOKUP(S474,食材リスト!$A$6:$H$505,3,FALSE))</f>
        <v/>
      </c>
      <c r="W474" s="19" t="str">
        <f>IF(COUNTA(S474:U474)&lt;&gt;2,"",ROUND(VLOOKUP(S474,食材リスト!$A$6:$H$505,4,FALSE)*U474/VLOOKUP(S474,食材リスト!$A$6:$H$505,2,FALSE),1))</f>
        <v/>
      </c>
      <c r="X474" s="30" t="str">
        <f>IF(COUNTA(S474:U474)&lt;&gt;2,"",ROUND(VLOOKUP(S474,食材リスト!$A$6:$H$505,5,FALSE)*U474/VLOOKUP(S474,食材リスト!$A$6:$H$505,2,FALSE),1))</f>
        <v/>
      </c>
      <c r="Y474" s="20" t="str">
        <f>IF(COUNTA(S474:U474)&lt;&gt;2,"",ROUND(VLOOKUP(S474,食材リスト!$A$6:$H$505,6,FALSE)*U474/VLOOKUP(S474,食材リスト!$A$6:$H$505,2,FALSE),1))</f>
        <v/>
      </c>
      <c r="Z474" s="25" t="str">
        <f>IF(COUNTA(S474:U474)&lt;&gt;2,"",ROUND(VLOOKUP(S474,食材リスト!$A$6:$H$505,7,FALSE)*U474/VLOOKUP(S474,食材リスト!$A$6:$H$505,2,FALSE),0))</f>
        <v/>
      </c>
    </row>
    <row r="475" spans="1:26" ht="13.5" customHeight="1">
      <c r="A475" s="154"/>
      <c r="B475" s="155"/>
      <c r="C475" s="34"/>
      <c r="D475" s="12" t="str">
        <f>IF(A475="","",VLOOKUP(A475,食材リスト!$A$6:$H$505,3,FALSE))</f>
        <v/>
      </c>
      <c r="E475" s="19" t="str">
        <f>IF(COUNTA(A475:C475)&lt;&gt;2,"",ROUND(VLOOKUP(A475,食材リスト!$A$6:$H$505,4,FALSE)*C475/VLOOKUP(A475,食材リスト!$A$6:$H$505,2,FALSE),1))</f>
        <v/>
      </c>
      <c r="F475" s="30" t="str">
        <f>IF(COUNTA(A475:C475)&lt;&gt;2,"",ROUND(VLOOKUP(A475,食材リスト!$A$6:$H$505,5,FALSE)*C475/VLOOKUP(A475,食材リスト!$A$6:$H$505,2,FALSE),1))</f>
        <v/>
      </c>
      <c r="G475" s="20" t="str">
        <f>IF(COUNTA(A475:C475)&lt;&gt;2,"",ROUND(VLOOKUP(A475,食材リスト!$A$6:$H$505,6,FALSE)*C475/VLOOKUP(A475,食材リスト!$A$6:$H$505,2,FALSE),1))</f>
        <v/>
      </c>
      <c r="H475" s="25" t="str">
        <f>IF(COUNTA(A475:C475)&lt;&gt;2,"",ROUND(VLOOKUP(A475,食材リスト!$A$6:$H$505,7,FALSE)*C475/VLOOKUP(A475,食材リスト!$A$6:$H$505,2,FALSE),0))</f>
        <v/>
      </c>
      <c r="J475" s="154"/>
      <c r="K475" s="155"/>
      <c r="L475" s="34"/>
      <c r="M475" s="12" t="str">
        <f>IF(J475="","",VLOOKUP(J475,食材リスト!$A$6:$H$505,3,FALSE))</f>
        <v/>
      </c>
      <c r="N475" s="19" t="str">
        <f>IF(COUNTA(J475:L475)&lt;&gt;2,"",ROUND(VLOOKUP(J475,食材リスト!$A$6:$H$505,4,FALSE)*L475/VLOOKUP(J475,食材リスト!$A$6:$H$505,2,FALSE),1))</f>
        <v/>
      </c>
      <c r="O475" s="30" t="str">
        <f>IF(COUNTA(J475:L475)&lt;&gt;2,"",ROUND(VLOOKUP(J475,食材リスト!$A$6:$H$505,5,FALSE)*L475/VLOOKUP(J475,食材リスト!$A$6:$H$505,2,FALSE),1))</f>
        <v/>
      </c>
      <c r="P475" s="20" t="str">
        <f>IF(COUNTA(J475:L475)&lt;&gt;2,"",ROUND(VLOOKUP(J475,食材リスト!$A$6:$H$505,6,FALSE)*L475/VLOOKUP(J475,食材リスト!$A$6:$H$505,2,FALSE),1))</f>
        <v/>
      </c>
      <c r="Q475" s="25" t="str">
        <f>IF(COUNTA(J475:L475)&lt;&gt;2,"",ROUND(VLOOKUP(J475,食材リスト!$A$6:$H$505,7,FALSE)*L475/VLOOKUP(J475,食材リスト!$A$6:$H$505,2,FALSE),0))</f>
        <v/>
      </c>
      <c r="S475" s="154"/>
      <c r="T475" s="155"/>
      <c r="U475" s="34"/>
      <c r="V475" s="12" t="str">
        <f>IF(S475="","",VLOOKUP(S475,食材リスト!$A$6:$H$505,3,FALSE))</f>
        <v/>
      </c>
      <c r="W475" s="19" t="str">
        <f>IF(COUNTA(S475:U475)&lt;&gt;2,"",ROUND(VLOOKUP(S475,食材リスト!$A$6:$H$505,4,FALSE)*U475/VLOOKUP(S475,食材リスト!$A$6:$H$505,2,FALSE),1))</f>
        <v/>
      </c>
      <c r="X475" s="30" t="str">
        <f>IF(COUNTA(S475:U475)&lt;&gt;2,"",ROUND(VLOOKUP(S475,食材リスト!$A$6:$H$505,5,FALSE)*U475/VLOOKUP(S475,食材リスト!$A$6:$H$505,2,FALSE),1))</f>
        <v/>
      </c>
      <c r="Y475" s="20" t="str">
        <f>IF(COUNTA(S475:U475)&lt;&gt;2,"",ROUND(VLOOKUP(S475,食材リスト!$A$6:$H$505,6,FALSE)*U475/VLOOKUP(S475,食材リスト!$A$6:$H$505,2,FALSE),1))</f>
        <v/>
      </c>
      <c r="Z475" s="25" t="str">
        <f>IF(COUNTA(S475:U475)&lt;&gt;2,"",ROUND(VLOOKUP(S475,食材リスト!$A$6:$H$505,7,FALSE)*U475/VLOOKUP(S475,食材リスト!$A$6:$H$505,2,FALSE),0))</f>
        <v/>
      </c>
    </row>
    <row r="476" spans="1:26" ht="13.5" customHeight="1">
      <c r="A476" s="154"/>
      <c r="B476" s="155"/>
      <c r="C476" s="34"/>
      <c r="D476" s="12" t="str">
        <f>IF(A476="","",VLOOKUP(A476,食材リスト!$A$6:$H$505,3,FALSE))</f>
        <v/>
      </c>
      <c r="E476" s="19" t="str">
        <f>IF(COUNTA(A476:C476)&lt;&gt;2,"",ROUND(VLOOKUP(A476,食材リスト!$A$6:$H$505,4,FALSE)*C476/VLOOKUP(A476,食材リスト!$A$6:$H$505,2,FALSE),1))</f>
        <v/>
      </c>
      <c r="F476" s="30" t="str">
        <f>IF(COUNTA(A476:C476)&lt;&gt;2,"",ROUND(VLOOKUP(A476,食材リスト!$A$6:$H$505,5,FALSE)*C476/VLOOKUP(A476,食材リスト!$A$6:$H$505,2,FALSE),1))</f>
        <v/>
      </c>
      <c r="G476" s="20" t="str">
        <f>IF(COUNTA(A476:C476)&lt;&gt;2,"",ROUND(VLOOKUP(A476,食材リスト!$A$6:$H$505,6,FALSE)*C476/VLOOKUP(A476,食材リスト!$A$6:$H$505,2,FALSE),1))</f>
        <v/>
      </c>
      <c r="H476" s="25" t="str">
        <f>IF(COUNTA(A476:C476)&lt;&gt;2,"",ROUND(VLOOKUP(A476,食材リスト!$A$6:$H$505,7,FALSE)*C476/VLOOKUP(A476,食材リスト!$A$6:$H$505,2,FALSE),0))</f>
        <v/>
      </c>
      <c r="J476" s="154"/>
      <c r="K476" s="155"/>
      <c r="L476" s="34"/>
      <c r="M476" s="12" t="str">
        <f>IF(J476="","",VLOOKUP(J476,食材リスト!$A$6:$H$505,3,FALSE))</f>
        <v/>
      </c>
      <c r="N476" s="19" t="str">
        <f>IF(COUNTA(J476:L476)&lt;&gt;2,"",ROUND(VLOOKUP(J476,食材リスト!$A$6:$H$505,4,FALSE)*L476/VLOOKUP(J476,食材リスト!$A$6:$H$505,2,FALSE),1))</f>
        <v/>
      </c>
      <c r="O476" s="30" t="str">
        <f>IF(COUNTA(J476:L476)&lt;&gt;2,"",ROUND(VLOOKUP(J476,食材リスト!$A$6:$H$505,5,FALSE)*L476/VLOOKUP(J476,食材リスト!$A$6:$H$505,2,FALSE),1))</f>
        <v/>
      </c>
      <c r="P476" s="20" t="str">
        <f>IF(COUNTA(J476:L476)&lt;&gt;2,"",ROUND(VLOOKUP(J476,食材リスト!$A$6:$H$505,6,FALSE)*L476/VLOOKUP(J476,食材リスト!$A$6:$H$505,2,FALSE),1))</f>
        <v/>
      </c>
      <c r="Q476" s="25" t="str">
        <f>IF(COUNTA(J476:L476)&lt;&gt;2,"",ROUND(VLOOKUP(J476,食材リスト!$A$6:$H$505,7,FALSE)*L476/VLOOKUP(J476,食材リスト!$A$6:$H$505,2,FALSE),0))</f>
        <v/>
      </c>
      <c r="S476" s="154"/>
      <c r="T476" s="155"/>
      <c r="U476" s="34"/>
      <c r="V476" s="12" t="str">
        <f>IF(S476="","",VLOOKUP(S476,食材リスト!$A$6:$H$505,3,FALSE))</f>
        <v/>
      </c>
      <c r="W476" s="19" t="str">
        <f>IF(COUNTA(S476:U476)&lt;&gt;2,"",ROUND(VLOOKUP(S476,食材リスト!$A$6:$H$505,4,FALSE)*U476/VLOOKUP(S476,食材リスト!$A$6:$H$505,2,FALSE),1))</f>
        <v/>
      </c>
      <c r="X476" s="30" t="str">
        <f>IF(COUNTA(S476:U476)&lt;&gt;2,"",ROUND(VLOOKUP(S476,食材リスト!$A$6:$H$505,5,FALSE)*U476/VLOOKUP(S476,食材リスト!$A$6:$H$505,2,FALSE),1))</f>
        <v/>
      </c>
      <c r="Y476" s="20" t="str">
        <f>IF(COUNTA(S476:U476)&lt;&gt;2,"",ROUND(VLOOKUP(S476,食材リスト!$A$6:$H$505,6,FALSE)*U476/VLOOKUP(S476,食材リスト!$A$6:$H$505,2,FALSE),1))</f>
        <v/>
      </c>
      <c r="Z476" s="25" t="str">
        <f>IF(COUNTA(S476:U476)&lt;&gt;2,"",ROUND(VLOOKUP(S476,食材リスト!$A$6:$H$505,7,FALSE)*U476/VLOOKUP(S476,食材リスト!$A$6:$H$505,2,FALSE),0))</f>
        <v/>
      </c>
    </row>
    <row r="477" spans="1:26" ht="13.5" customHeight="1">
      <c r="A477" s="154"/>
      <c r="B477" s="155"/>
      <c r="C477" s="34"/>
      <c r="D477" s="12" t="str">
        <f>IF(A477="","",VLOOKUP(A477,食材リスト!$A$6:$H$505,3,FALSE))</f>
        <v/>
      </c>
      <c r="E477" s="19" t="str">
        <f>IF(COUNTA(A477:C477)&lt;&gt;2,"",ROUND(VLOOKUP(A477,食材リスト!$A$6:$H$505,4,FALSE)*C477/VLOOKUP(A477,食材リスト!$A$6:$H$505,2,FALSE),1))</f>
        <v/>
      </c>
      <c r="F477" s="30" t="str">
        <f>IF(COUNTA(A477:C477)&lt;&gt;2,"",ROUND(VLOOKUP(A477,食材リスト!$A$6:$H$505,5,FALSE)*C477/VLOOKUP(A477,食材リスト!$A$6:$H$505,2,FALSE),1))</f>
        <v/>
      </c>
      <c r="G477" s="20" t="str">
        <f>IF(COUNTA(A477:C477)&lt;&gt;2,"",ROUND(VLOOKUP(A477,食材リスト!$A$6:$H$505,6,FALSE)*C477/VLOOKUP(A477,食材リスト!$A$6:$H$505,2,FALSE),1))</f>
        <v/>
      </c>
      <c r="H477" s="25" t="str">
        <f>IF(COUNTA(A477:C477)&lt;&gt;2,"",ROUND(VLOOKUP(A477,食材リスト!$A$6:$H$505,7,FALSE)*C477/VLOOKUP(A477,食材リスト!$A$6:$H$505,2,FALSE),0))</f>
        <v/>
      </c>
      <c r="J477" s="154"/>
      <c r="K477" s="155"/>
      <c r="L477" s="34"/>
      <c r="M477" s="12" t="str">
        <f>IF(J477="","",VLOOKUP(J477,食材リスト!$A$6:$H$505,3,FALSE))</f>
        <v/>
      </c>
      <c r="N477" s="19" t="str">
        <f>IF(COUNTA(J477:L477)&lt;&gt;2,"",ROUND(VLOOKUP(J477,食材リスト!$A$6:$H$505,4,FALSE)*L477/VLOOKUP(J477,食材リスト!$A$6:$H$505,2,FALSE),1))</f>
        <v/>
      </c>
      <c r="O477" s="30" t="str">
        <f>IF(COUNTA(J477:L477)&lt;&gt;2,"",ROUND(VLOOKUP(J477,食材リスト!$A$6:$H$505,5,FALSE)*L477/VLOOKUP(J477,食材リスト!$A$6:$H$505,2,FALSE),1))</f>
        <v/>
      </c>
      <c r="P477" s="20" t="str">
        <f>IF(COUNTA(J477:L477)&lt;&gt;2,"",ROUND(VLOOKUP(J477,食材リスト!$A$6:$H$505,6,FALSE)*L477/VLOOKUP(J477,食材リスト!$A$6:$H$505,2,FALSE),1))</f>
        <v/>
      </c>
      <c r="Q477" s="25" t="str">
        <f>IF(COUNTA(J477:L477)&lt;&gt;2,"",ROUND(VLOOKUP(J477,食材リスト!$A$6:$H$505,7,FALSE)*L477/VLOOKUP(J477,食材リスト!$A$6:$H$505,2,FALSE),0))</f>
        <v/>
      </c>
      <c r="S477" s="154"/>
      <c r="T477" s="155"/>
      <c r="U477" s="34"/>
      <c r="V477" s="12" t="str">
        <f>IF(S477="","",VLOOKUP(S477,食材リスト!$A$6:$H$505,3,FALSE))</f>
        <v/>
      </c>
      <c r="W477" s="19" t="str">
        <f>IF(COUNTA(S477:U477)&lt;&gt;2,"",ROUND(VLOOKUP(S477,食材リスト!$A$6:$H$505,4,FALSE)*U477/VLOOKUP(S477,食材リスト!$A$6:$H$505,2,FALSE),1))</f>
        <v/>
      </c>
      <c r="X477" s="30" t="str">
        <f>IF(COUNTA(S477:U477)&lt;&gt;2,"",ROUND(VLOOKUP(S477,食材リスト!$A$6:$H$505,5,FALSE)*U477/VLOOKUP(S477,食材リスト!$A$6:$H$505,2,FALSE),1))</f>
        <v/>
      </c>
      <c r="Y477" s="20" t="str">
        <f>IF(COUNTA(S477:U477)&lt;&gt;2,"",ROUND(VLOOKUP(S477,食材リスト!$A$6:$H$505,6,FALSE)*U477/VLOOKUP(S477,食材リスト!$A$6:$H$505,2,FALSE),1))</f>
        <v/>
      </c>
      <c r="Z477" s="25" t="str">
        <f>IF(COUNTA(S477:U477)&lt;&gt;2,"",ROUND(VLOOKUP(S477,食材リスト!$A$6:$H$505,7,FALSE)*U477/VLOOKUP(S477,食材リスト!$A$6:$H$505,2,FALSE),0))</f>
        <v/>
      </c>
    </row>
    <row r="478" spans="1:26" ht="13.5" customHeight="1">
      <c r="A478" s="154"/>
      <c r="B478" s="155"/>
      <c r="C478" s="34"/>
      <c r="D478" s="12" t="str">
        <f>IF(A478="","",VLOOKUP(A478,食材リスト!$A$6:$H$505,3,FALSE))</f>
        <v/>
      </c>
      <c r="E478" s="19" t="str">
        <f>IF(COUNTA(A478:C478)&lt;&gt;2,"",ROUND(VLOOKUP(A478,食材リスト!$A$6:$H$505,4,FALSE)*C478/VLOOKUP(A478,食材リスト!$A$6:$H$505,2,FALSE),1))</f>
        <v/>
      </c>
      <c r="F478" s="30" t="str">
        <f>IF(COUNTA(A478:C478)&lt;&gt;2,"",ROUND(VLOOKUP(A478,食材リスト!$A$6:$H$505,5,FALSE)*C478/VLOOKUP(A478,食材リスト!$A$6:$H$505,2,FALSE),1))</f>
        <v/>
      </c>
      <c r="G478" s="20" t="str">
        <f>IF(COUNTA(A478:C478)&lt;&gt;2,"",ROUND(VLOOKUP(A478,食材リスト!$A$6:$H$505,6,FALSE)*C478/VLOOKUP(A478,食材リスト!$A$6:$H$505,2,FALSE),1))</f>
        <v/>
      </c>
      <c r="H478" s="25" t="str">
        <f>IF(COUNTA(A478:C478)&lt;&gt;2,"",ROUND(VLOOKUP(A478,食材リスト!$A$6:$H$505,7,FALSE)*C478/VLOOKUP(A478,食材リスト!$A$6:$H$505,2,FALSE),0))</f>
        <v/>
      </c>
      <c r="J478" s="154"/>
      <c r="K478" s="155"/>
      <c r="L478" s="34"/>
      <c r="M478" s="12" t="str">
        <f>IF(J478="","",VLOOKUP(J478,食材リスト!$A$6:$H$505,3,FALSE))</f>
        <v/>
      </c>
      <c r="N478" s="19" t="str">
        <f>IF(COUNTA(J478:L478)&lt;&gt;2,"",ROUND(VLOOKUP(J478,食材リスト!$A$6:$H$505,4,FALSE)*L478/VLOOKUP(J478,食材リスト!$A$6:$H$505,2,FALSE),1))</f>
        <v/>
      </c>
      <c r="O478" s="30" t="str">
        <f>IF(COUNTA(J478:L478)&lt;&gt;2,"",ROUND(VLOOKUP(J478,食材リスト!$A$6:$H$505,5,FALSE)*L478/VLOOKUP(J478,食材リスト!$A$6:$H$505,2,FALSE),1))</f>
        <v/>
      </c>
      <c r="P478" s="20" t="str">
        <f>IF(COUNTA(J478:L478)&lt;&gt;2,"",ROUND(VLOOKUP(J478,食材リスト!$A$6:$H$505,6,FALSE)*L478/VLOOKUP(J478,食材リスト!$A$6:$H$505,2,FALSE),1))</f>
        <v/>
      </c>
      <c r="Q478" s="25" t="str">
        <f>IF(COUNTA(J478:L478)&lt;&gt;2,"",ROUND(VLOOKUP(J478,食材リスト!$A$6:$H$505,7,FALSE)*L478/VLOOKUP(J478,食材リスト!$A$6:$H$505,2,FALSE),0))</f>
        <v/>
      </c>
      <c r="S478" s="154"/>
      <c r="T478" s="155"/>
      <c r="U478" s="34"/>
      <c r="V478" s="12" t="str">
        <f>IF(S478="","",VLOOKUP(S478,食材リスト!$A$6:$H$505,3,FALSE))</f>
        <v/>
      </c>
      <c r="W478" s="19" t="str">
        <f>IF(COUNTA(S478:U478)&lt;&gt;2,"",ROUND(VLOOKUP(S478,食材リスト!$A$6:$H$505,4,FALSE)*U478/VLOOKUP(S478,食材リスト!$A$6:$H$505,2,FALSE),1))</f>
        <v/>
      </c>
      <c r="X478" s="30" t="str">
        <f>IF(COUNTA(S478:U478)&lt;&gt;2,"",ROUND(VLOOKUP(S478,食材リスト!$A$6:$H$505,5,FALSE)*U478/VLOOKUP(S478,食材リスト!$A$6:$H$505,2,FALSE),1))</f>
        <v/>
      </c>
      <c r="Y478" s="20" t="str">
        <f>IF(COUNTA(S478:U478)&lt;&gt;2,"",ROUND(VLOOKUP(S478,食材リスト!$A$6:$H$505,6,FALSE)*U478/VLOOKUP(S478,食材リスト!$A$6:$H$505,2,FALSE),1))</f>
        <v/>
      </c>
      <c r="Z478" s="25" t="str">
        <f>IF(COUNTA(S478:U478)&lt;&gt;2,"",ROUND(VLOOKUP(S478,食材リスト!$A$6:$H$505,7,FALSE)*U478/VLOOKUP(S478,食材リスト!$A$6:$H$505,2,FALSE),0))</f>
        <v/>
      </c>
    </row>
    <row r="479" spans="1:26" ht="13.5" customHeight="1">
      <c r="A479" s="152"/>
      <c r="B479" s="153"/>
      <c r="C479" s="43"/>
      <c r="D479" s="13" t="str">
        <f>IF(A479="","",VLOOKUP(A479,食材リスト!$A$6:$H$505,3,FALSE))</f>
        <v/>
      </c>
      <c r="E479" s="21" t="str">
        <f>IF(COUNTA(A479:C479)&lt;&gt;2,"",ROUND(VLOOKUP(A479,食材リスト!$A$6:$H$505,4,FALSE)*C479/VLOOKUP(A479,食材リスト!$A$6:$H$505,2,FALSE),1))</f>
        <v/>
      </c>
      <c r="F479" s="31" t="str">
        <f>IF(COUNTA(A479:C479)&lt;&gt;2,"",ROUND(VLOOKUP(A479,食材リスト!$A$6:$H$505,5,FALSE)*C479/VLOOKUP(A479,食材リスト!$A$6:$H$505,2,FALSE),1))</f>
        <v/>
      </c>
      <c r="G479" s="22" t="str">
        <f>IF(COUNTA(A479:C479)&lt;&gt;2,"",ROUND(VLOOKUP(A479,食材リスト!$A$6:$H$505,6,FALSE)*C479/VLOOKUP(A479,食材リスト!$A$6:$H$505,2,FALSE),1))</f>
        <v/>
      </c>
      <c r="H479" s="26" t="str">
        <f>IF(COUNTA(A479:C479)&lt;&gt;2,"",ROUND(VLOOKUP(A479,食材リスト!$A$6:$H$505,7,FALSE)*C479/VLOOKUP(A479,食材リスト!$A$6:$H$505,2,FALSE),0))</f>
        <v/>
      </c>
      <c r="J479" s="152"/>
      <c r="K479" s="153"/>
      <c r="L479" s="43"/>
      <c r="M479" s="13" t="str">
        <f>IF(J479="","",VLOOKUP(J479,食材リスト!$A$6:$H$505,3,FALSE))</f>
        <v/>
      </c>
      <c r="N479" s="21" t="str">
        <f>IF(COUNTA(J479:L479)&lt;&gt;2,"",ROUND(VLOOKUP(J479,食材リスト!$A$6:$H$505,4,FALSE)*L479/VLOOKUP(J479,食材リスト!$A$6:$H$505,2,FALSE),1))</f>
        <v/>
      </c>
      <c r="O479" s="31" t="str">
        <f>IF(COUNTA(J479:L479)&lt;&gt;2,"",ROUND(VLOOKUP(J479,食材リスト!$A$6:$H$505,5,FALSE)*L479/VLOOKUP(J479,食材リスト!$A$6:$H$505,2,FALSE),1))</f>
        <v/>
      </c>
      <c r="P479" s="22" t="str">
        <f>IF(COUNTA(J479:L479)&lt;&gt;2,"",ROUND(VLOOKUP(J479,食材リスト!$A$6:$H$505,6,FALSE)*L479/VLOOKUP(J479,食材リスト!$A$6:$H$505,2,FALSE),1))</f>
        <v/>
      </c>
      <c r="Q479" s="26" t="str">
        <f>IF(COUNTA(J479:L479)&lt;&gt;2,"",ROUND(VLOOKUP(J479,食材リスト!$A$6:$H$505,7,FALSE)*L479/VLOOKUP(J479,食材リスト!$A$6:$H$505,2,FALSE),0))</f>
        <v/>
      </c>
      <c r="S479" s="152"/>
      <c r="T479" s="153"/>
      <c r="U479" s="43"/>
      <c r="V479" s="13" t="str">
        <f>IF(S479="","",VLOOKUP(S479,食材リスト!$A$6:$H$505,3,FALSE))</f>
        <v/>
      </c>
      <c r="W479" s="21" t="str">
        <f>IF(COUNTA(S479:U479)&lt;&gt;2,"",ROUND(VLOOKUP(S479,食材リスト!$A$6:$H$505,4,FALSE)*U479/VLOOKUP(S479,食材リスト!$A$6:$H$505,2,FALSE),1))</f>
        <v/>
      </c>
      <c r="X479" s="31" t="str">
        <f>IF(COUNTA(S479:U479)&lt;&gt;2,"",ROUND(VLOOKUP(S479,食材リスト!$A$6:$H$505,5,FALSE)*U479/VLOOKUP(S479,食材リスト!$A$6:$H$505,2,FALSE),1))</f>
        <v/>
      </c>
      <c r="Y479" s="22" t="str">
        <f>IF(COUNTA(S479:U479)&lt;&gt;2,"",ROUND(VLOOKUP(S479,食材リスト!$A$6:$H$505,6,FALSE)*U479/VLOOKUP(S479,食材リスト!$A$6:$H$505,2,FALSE),1))</f>
        <v/>
      </c>
      <c r="Z479" s="26" t="str">
        <f>IF(COUNTA(S479:U479)&lt;&gt;2,"",ROUND(VLOOKUP(S479,食材リスト!$A$6:$H$505,7,FALSE)*U479/VLOOKUP(S479,食材リスト!$A$6:$H$505,2,FALSE),0))</f>
        <v/>
      </c>
    </row>
    <row r="480" spans="1:26" ht="13.5" customHeight="1">
      <c r="E480"/>
      <c r="F480"/>
    </row>
    <row r="481" spans="1:26" s="122" customFormat="1" ht="13.5" customHeight="1"/>
    <row r="483" spans="1:26" ht="13.5" customHeight="1">
      <c r="A483" s="216" t="s">
        <v>100</v>
      </c>
      <c r="B483" s="216"/>
      <c r="C483" s="216"/>
      <c r="D483" s="216"/>
      <c r="E483" s="216"/>
      <c r="F483" s="216"/>
      <c r="G483" s="216"/>
      <c r="N483" s="61"/>
    </row>
    <row r="484" spans="1:26" ht="13.5" customHeight="1">
      <c r="A484" s="217"/>
      <c r="B484" s="217"/>
      <c r="C484" s="217"/>
      <c r="D484" s="217"/>
      <c r="E484" s="217"/>
      <c r="F484" s="217"/>
      <c r="G484" s="217"/>
    </row>
    <row r="485" spans="1:26" ht="13.5" customHeight="1">
      <c r="A485" s="181" t="str">
        <f>IF(C485=0,"たんぱく質(P)",ROUND(C485/SUM($C$21,$G$21,$K$21)*100,0))</f>
        <v>たんぱく質(P)</v>
      </c>
      <c r="B485" s="182"/>
      <c r="C485" s="171">
        <f>SUM(E493:E512,N493:N512,W493:W512)</f>
        <v>0</v>
      </c>
      <c r="D485" s="172"/>
      <c r="E485" s="185" t="str">
        <f>IF(G485=0,"脂質(F)",ROUND(G485/SUM($C$21,$G$21,$K$21)*100,0))</f>
        <v>脂質(F)</v>
      </c>
      <c r="F485" s="186"/>
      <c r="G485" s="171">
        <f>SUM(F493:F512,O493:O512,X493:X512)</f>
        <v>0</v>
      </c>
      <c r="H485" s="172"/>
      <c r="I485" s="189" t="str">
        <f>IF(K485=0,"糖質(C)",ROUND(K485/SUM($C$21,$G$21,$K$21)*100,0))</f>
        <v>糖質(C)</v>
      </c>
      <c r="J485" s="190"/>
      <c r="K485" s="171">
        <f>SUM(G493:G512,P493:P512,Y493:Y512)</f>
        <v>0</v>
      </c>
      <c r="L485" s="172"/>
      <c r="N485" s="163" t="s">
        <v>43</v>
      </c>
      <c r="O485" s="164"/>
      <c r="P485" s="167">
        <f>SUM(H491+Q491+Z491)</f>
        <v>0</v>
      </c>
      <c r="Q485" s="168"/>
    </row>
    <row r="486" spans="1:26" ht="13.5" customHeight="1">
      <c r="A486" s="183"/>
      <c r="B486" s="184"/>
      <c r="C486" s="173"/>
      <c r="D486" s="174"/>
      <c r="E486" s="187"/>
      <c r="F486" s="188"/>
      <c r="G486" s="173"/>
      <c r="H486" s="174"/>
      <c r="I486" s="191"/>
      <c r="J486" s="192"/>
      <c r="K486" s="173"/>
      <c r="L486" s="174"/>
      <c r="N486" s="165"/>
      <c r="O486" s="166"/>
      <c r="P486" s="169"/>
      <c r="Q486" s="170"/>
    </row>
    <row r="487" spans="1:26" ht="13.5" customHeight="1">
      <c r="A487" s="14"/>
      <c r="B487" s="14"/>
      <c r="C487" s="117"/>
      <c r="D487" s="53"/>
      <c r="E487" s="118"/>
      <c r="F487" s="118"/>
      <c r="G487" s="118"/>
      <c r="H487" s="118"/>
      <c r="I487" s="118"/>
      <c r="J487" s="118"/>
      <c r="K487" s="119"/>
      <c r="L487" s="118"/>
      <c r="M487" s="14"/>
      <c r="N487" s="14"/>
      <c r="O487" s="14"/>
      <c r="P487" s="14"/>
      <c r="Q487" s="14"/>
      <c r="R487" s="14"/>
      <c r="S487" s="14"/>
      <c r="T487" s="14"/>
      <c r="U487" s="14"/>
      <c r="V487" s="14"/>
      <c r="W487" s="14"/>
      <c r="X487" s="14"/>
      <c r="Y487" s="14"/>
      <c r="Z487" s="14"/>
    </row>
    <row r="488" spans="1:26" ht="13.5" customHeight="1">
      <c r="A488" s="63" t="s">
        <v>91</v>
      </c>
      <c r="B488" s="14"/>
      <c r="C488" s="115"/>
      <c r="D488" s="115"/>
      <c r="E488" s="115"/>
      <c r="F488" s="115"/>
      <c r="G488" s="14"/>
      <c r="H488" s="14"/>
      <c r="I488" s="14"/>
      <c r="J488" s="14"/>
      <c r="K488" s="14"/>
      <c r="L488" s="14"/>
      <c r="M488" s="14"/>
      <c r="N488" s="14"/>
      <c r="O488" s="14"/>
      <c r="P488" s="14"/>
      <c r="Q488" s="14"/>
      <c r="R488" s="14"/>
      <c r="S488" s="7" t="s">
        <v>34</v>
      </c>
      <c r="T488" s="14"/>
      <c r="U488" s="14"/>
      <c r="V488" s="14"/>
      <c r="W488" s="14"/>
      <c r="X488" s="14"/>
      <c r="Y488" s="14"/>
      <c r="Z488" s="14"/>
    </row>
    <row r="489" spans="1:26" ht="13.5" customHeight="1">
      <c r="N489" s="5"/>
      <c r="O489" s="5"/>
      <c r="S489" s="8" t="s">
        <v>26</v>
      </c>
    </row>
    <row r="490" spans="1:26" ht="13.5" customHeight="1">
      <c r="A490" s="158" t="s">
        <v>20</v>
      </c>
      <c r="E490" s="143" t="s">
        <v>42</v>
      </c>
      <c r="F490" s="144"/>
      <c r="G490" s="144"/>
      <c r="H490" s="145"/>
      <c r="J490" s="158" t="s">
        <v>32</v>
      </c>
      <c r="N490" s="143" t="s">
        <v>42</v>
      </c>
      <c r="O490" s="144"/>
      <c r="P490" s="144"/>
      <c r="Q490" s="145"/>
      <c r="S490" s="158" t="s">
        <v>33</v>
      </c>
      <c r="W490" s="143" t="s">
        <v>42</v>
      </c>
      <c r="X490" s="144"/>
      <c r="Y490" s="144"/>
      <c r="Z490" s="145"/>
    </row>
    <row r="491" spans="1:26" ht="13.5" customHeight="1">
      <c r="A491" s="162"/>
      <c r="E491" s="81" t="str">
        <f>IF(SUM(E493:G512)=0,"",ROUND(SUM(E493:E512),0)&amp;"g "&amp;"("&amp;ROUND(SUM(E493:E512)*100/(SUM(E493:E512)+SUM(F493:F512)+SUM(G493:G512)),0)&amp;"%)")</f>
        <v/>
      </c>
      <c r="F491" s="80" t="str">
        <f>IF(SUM(E493:G512)=0,"",ROUND(SUM(F493:F512),0)&amp;"g "&amp;"("&amp;ROUND(SUM(F493:F512)*100/(SUM(E493:E512)+SUM(F493:F512)+SUM(G493:G512)),0)&amp;"%)")</f>
        <v/>
      </c>
      <c r="G491" s="78" t="str">
        <f>IF(SUM(E493:G512)=0,"",ROUND(SUM(G493:G512),0)&amp;"g "&amp;"("&amp;ROUND(SUM(G493:G512)*100/(SUM(E493:E512)+SUM(F493:F512)+SUM(G493:G512)),0)&amp;"%)")</f>
        <v/>
      </c>
      <c r="H491" s="79">
        <f>SUM(H493:H512)</f>
        <v>0</v>
      </c>
      <c r="J491" s="162"/>
      <c r="N491" s="81" t="str">
        <f>IF(SUM(N493:P512)=0,"",ROUND(SUM(N493:N512),0)&amp;"g "&amp;"("&amp;ROUND(SUM(N493:N512)*100/(SUM(N493:N512)+SUM(O493:O512)+SUM(P493:P512)),0)&amp;"%)")</f>
        <v/>
      </c>
      <c r="O491" s="80" t="str">
        <f>IF(SUM(N493:P512)=0,"",ROUND(SUM(O493:O512),0)&amp;"g "&amp;"("&amp;ROUND(SUM(O493:O512)*100/(SUM(N493:N512)+SUM(O493:O512)+SUM(P493:P512)),0)&amp;"%)")</f>
        <v/>
      </c>
      <c r="P491" s="78" t="str">
        <f>IF(SUM(N493:P512)=0,"",ROUND(SUM(P493:P512),0)&amp;"g "&amp;"("&amp;ROUND(SUM(P493:P512)*100/(SUM(N493:N512)+SUM(O493:O512)+SUM(P493:P512)),0)&amp;"%)")</f>
        <v/>
      </c>
      <c r="Q491" s="79">
        <f>SUM(Q493:Q512)</f>
        <v>0</v>
      </c>
      <c r="S491" s="162"/>
      <c r="W491" s="81" t="str">
        <f>IF(SUM(W493:Y512)=0,"",ROUND(SUM(W493:W512),0)&amp;"g "&amp;"("&amp;ROUND(SUM(W493:W512)*100/(SUM(W493:W512)+SUM(X493:X512)+SUM(Y493:Y512)),0)&amp;"%)")</f>
        <v/>
      </c>
      <c r="X491" s="80" t="str">
        <f>IF(SUM(W493:Y512)=0,"",ROUND(SUM(X493:X512),0)&amp;"g "&amp;"("&amp;ROUND(SUM(X493:X512)*100/(SUM(W493:W512)+SUM(X493:X512)+SUM(Y493:Y512)),0)&amp;"%)")</f>
        <v/>
      </c>
      <c r="Y491" s="78" t="str">
        <f>IF(SUM(W493:Y512)=0,"",ROUND(SUM(Y493:Y512),0)&amp;"g "&amp;"("&amp;ROUND(SUM(Y493:Y512)*100/(SUM(W493:W512)+SUM(X493:X512)+SUM(Y493:Y512)),0)&amp;"%)")</f>
        <v/>
      </c>
      <c r="Z491" s="79">
        <f>SUM(Z493:Z512)</f>
        <v>0</v>
      </c>
    </row>
    <row r="492" spans="1:26" ht="13.5" customHeight="1">
      <c r="A492" s="156" t="s">
        <v>30</v>
      </c>
      <c r="B492" s="157"/>
      <c r="C492" s="2" t="s">
        <v>35</v>
      </c>
      <c r="D492" s="6" t="s">
        <v>24</v>
      </c>
      <c r="E492" s="107" t="s">
        <v>23</v>
      </c>
      <c r="F492" s="28" t="s">
        <v>21</v>
      </c>
      <c r="G492" s="103" t="s">
        <v>22</v>
      </c>
      <c r="H492" s="6" t="s">
        <v>25</v>
      </c>
      <c r="J492" s="156" t="s">
        <v>30</v>
      </c>
      <c r="K492" s="157"/>
      <c r="L492" s="2" t="s">
        <v>35</v>
      </c>
      <c r="M492" s="6" t="s">
        <v>24</v>
      </c>
      <c r="N492" s="107" t="s">
        <v>23</v>
      </c>
      <c r="O492" s="28" t="s">
        <v>21</v>
      </c>
      <c r="P492" s="103" t="s">
        <v>22</v>
      </c>
      <c r="Q492" s="6" t="s">
        <v>44</v>
      </c>
      <c r="S492" s="156" t="s">
        <v>30</v>
      </c>
      <c r="T492" s="157"/>
      <c r="U492" s="2" t="s">
        <v>35</v>
      </c>
      <c r="V492" s="6" t="s">
        <v>24</v>
      </c>
      <c r="W492" s="107" t="s">
        <v>23</v>
      </c>
      <c r="X492" s="28" t="s">
        <v>21</v>
      </c>
      <c r="Y492" s="103" t="s">
        <v>22</v>
      </c>
      <c r="Z492" s="6" t="s">
        <v>44</v>
      </c>
    </row>
    <row r="493" spans="1:26" ht="13.5" customHeight="1">
      <c r="A493" s="154"/>
      <c r="B493" s="155"/>
      <c r="C493" s="49"/>
      <c r="D493" s="23" t="str">
        <f>IF(A493="","",VLOOKUP(A493,食材リスト!$A$6:$H$505,3,FALSE))</f>
        <v/>
      </c>
      <c r="E493" s="17" t="str">
        <f>IF(COUNTA(A493:C493)&lt;&gt;2,"",ROUND(VLOOKUP(A493,食材リスト!$A$6:$H$505,4,FALSE)*C493/VLOOKUP(A493,食材リスト!$A$6:$H$505,2,FALSE),1))</f>
        <v/>
      </c>
      <c r="F493" s="29" t="str">
        <f>IF(COUNTA(A493:C493)&lt;&gt;2,"",ROUND(VLOOKUP(A493,食材リスト!$A$6:$H$505,5,FALSE)*C493/VLOOKUP(A493,食材リスト!$A$6:$H$505,2,FALSE),1))</f>
        <v/>
      </c>
      <c r="G493" s="18" t="str">
        <f>IF(COUNTA(A493:C493)&lt;&gt;2,"",ROUND(VLOOKUP(A493,食材リスト!$A$6:$H$505,6,FALSE)*C493/VLOOKUP(A493,食材リスト!$A$6:$H$505,2,FALSE),1))</f>
        <v/>
      </c>
      <c r="H493" s="24" t="str">
        <f>IF(COUNTA(A493:C493)&lt;&gt;2,"",ROUND(VLOOKUP(A493,食材リスト!$A$6:$H$505,7,FALSE)*C493/VLOOKUP(A493,食材リスト!$A$6:$H$505,2,FALSE),0))</f>
        <v/>
      </c>
      <c r="J493" s="154"/>
      <c r="K493" s="155"/>
      <c r="L493" s="49"/>
      <c r="M493" s="23" t="str">
        <f>IF(J493="","",VLOOKUP(J493,食材リスト!$A$6:$H$505,3,FALSE))</f>
        <v/>
      </c>
      <c r="N493" s="17" t="str">
        <f>IF(COUNTA(J493:L493)&lt;&gt;2,"",ROUND(VLOOKUP(J493,食材リスト!$A$6:$H$505,4,FALSE)*L493/VLOOKUP(J493,食材リスト!$A$6:$H$505,2,FALSE),1))</f>
        <v/>
      </c>
      <c r="O493" s="29" t="str">
        <f>IF(COUNTA(J493:L493)&lt;&gt;2,"",ROUND(VLOOKUP(J493,食材リスト!$A$6:$H$505,5,FALSE)*L493/VLOOKUP(J493,食材リスト!$A$6:$H$505,2,FALSE),1))</f>
        <v/>
      </c>
      <c r="P493" s="18" t="str">
        <f>IF(COUNTA(J493:L493)&lt;&gt;2,"",ROUND(VLOOKUP(J493,食材リスト!$A$6:$H$505,6,FALSE)*L493/VLOOKUP(J493,食材リスト!$A$6:$H$505,2,FALSE),1))</f>
        <v/>
      </c>
      <c r="Q493" s="24" t="str">
        <f>IF(COUNTA(J493:L493)&lt;&gt;2,"",ROUND(VLOOKUP(J493,食材リスト!$A$6:$H$505,7,FALSE)*L493/VLOOKUP(J493,食材リスト!$A$6:$H$505,2,FALSE),0))</f>
        <v/>
      </c>
      <c r="S493" s="160"/>
      <c r="T493" s="161"/>
      <c r="U493" s="49"/>
      <c r="V493" s="23" t="str">
        <f>IF(S493="","",VLOOKUP(S493,食材リスト!$A$6:$H$505,3,FALSE))</f>
        <v/>
      </c>
      <c r="W493" s="17" t="str">
        <f>IF(COUNTA(S493:U493)&lt;&gt;2,"",ROUND(VLOOKUP(S493,食材リスト!$A$6:$H$505,4,FALSE)*U493/VLOOKUP(S493,食材リスト!$A$6:$H$505,2,FALSE),1))</f>
        <v/>
      </c>
      <c r="X493" s="29" t="str">
        <f>IF(COUNTA(S493:U493)&lt;&gt;2,"",ROUND(VLOOKUP(S493,食材リスト!$A$6:$H$505,5,FALSE)*U493/VLOOKUP(S493,食材リスト!$A$6:$H$505,2,FALSE),1))</f>
        <v/>
      </c>
      <c r="Y493" s="18" t="str">
        <f>IF(COUNTA(S493:U493)&lt;&gt;2,"",ROUND(VLOOKUP(S493,食材リスト!$A$6:$H$505,6,FALSE)*U493/VLOOKUP(S493,食材リスト!$A$6:$H$505,2,FALSE),1))</f>
        <v/>
      </c>
      <c r="Z493" s="24" t="str">
        <f>IF(COUNTA(S493:U493)&lt;&gt;2,"",ROUND(VLOOKUP(S493,食材リスト!$A$6:$H$505,7,FALSE)*U493/VLOOKUP(S493,食材リスト!$A$6:$H$505,2,FALSE),0))</f>
        <v/>
      </c>
    </row>
    <row r="494" spans="1:26" ht="13.5" customHeight="1">
      <c r="A494" s="154"/>
      <c r="B494" s="155"/>
      <c r="C494" s="34"/>
      <c r="D494" s="12" t="str">
        <f>IF(A494="","",VLOOKUP(A494,食材リスト!$A$6:$H$505,3,FALSE))</f>
        <v/>
      </c>
      <c r="E494" s="19" t="str">
        <f>IF(COUNTA(A494:C494)&lt;&gt;2,"",ROUND(VLOOKUP(A494,食材リスト!$A$6:$H$505,4,FALSE)*C494/VLOOKUP(A494,食材リスト!$A$6:$H$505,2,FALSE),1))</f>
        <v/>
      </c>
      <c r="F494" s="30" t="str">
        <f>IF(COUNTA(A494:C494)&lt;&gt;2,"",ROUND(VLOOKUP(A494,食材リスト!$A$6:$H$505,5,FALSE)*C494/VLOOKUP(A494,食材リスト!$A$6:$H$505,2,FALSE),1))</f>
        <v/>
      </c>
      <c r="G494" s="20" t="str">
        <f>IF(COUNTA(A494:C494)&lt;&gt;2,"",ROUND(VLOOKUP(A494,食材リスト!$A$6:$H$505,6,FALSE)*C494/VLOOKUP(A494,食材リスト!$A$6:$H$505,2,FALSE),1))</f>
        <v/>
      </c>
      <c r="H494" s="25" t="str">
        <f>IF(COUNTA(A494:C494)&lt;&gt;2,"",ROUND(VLOOKUP(A494,食材リスト!$A$6:$H$505,7,FALSE)*C494/VLOOKUP(A494,食材リスト!$A$6:$H$505,2,FALSE),0))</f>
        <v/>
      </c>
      <c r="J494" s="154"/>
      <c r="K494" s="155"/>
      <c r="L494" s="34"/>
      <c r="M494" s="12" t="str">
        <f>IF(J494="","",VLOOKUP(J494,食材リスト!$A$6:$H$505,3,FALSE))</f>
        <v/>
      </c>
      <c r="N494" s="19" t="str">
        <f>IF(COUNTA(J494:L494)&lt;&gt;2,"",ROUND(VLOOKUP(J494,食材リスト!$A$6:$H$505,4,FALSE)*L494/VLOOKUP(J494,食材リスト!$A$6:$H$505,2,FALSE),1))</f>
        <v/>
      </c>
      <c r="O494" s="30" t="str">
        <f>IF(COUNTA(J494:L494)&lt;&gt;2,"",ROUND(VLOOKUP(J494,食材リスト!$A$6:$H$505,5,FALSE)*L494/VLOOKUP(J494,食材リスト!$A$6:$H$505,2,FALSE),1))</f>
        <v/>
      </c>
      <c r="P494" s="20" t="str">
        <f>IF(COUNTA(J494:L494)&lt;&gt;2,"",ROUND(VLOOKUP(J494,食材リスト!$A$6:$H$505,6,FALSE)*L494/VLOOKUP(J494,食材リスト!$A$6:$H$505,2,FALSE),1))</f>
        <v/>
      </c>
      <c r="Q494" s="25" t="str">
        <f>IF(COUNTA(J494:L494)&lt;&gt;2,"",ROUND(VLOOKUP(J494,食材リスト!$A$6:$H$505,7,FALSE)*L494/VLOOKUP(J494,食材リスト!$A$6:$H$505,2,FALSE),0))</f>
        <v/>
      </c>
      <c r="S494" s="154"/>
      <c r="T494" s="155"/>
      <c r="U494" s="34"/>
      <c r="V494" s="12" t="str">
        <f>IF(S494="","",VLOOKUP(S494,食材リスト!$A$6:$H$505,3,FALSE))</f>
        <v/>
      </c>
      <c r="W494" s="19" t="str">
        <f>IF(COUNTA(S494:U494)&lt;&gt;2,"",ROUND(VLOOKUP(S494,食材リスト!$A$6:$H$505,4,FALSE)*U494/VLOOKUP(S494,食材リスト!$A$6:$H$505,2,FALSE),1))</f>
        <v/>
      </c>
      <c r="X494" s="30" t="str">
        <f>IF(COUNTA(S494:U494)&lt;&gt;2,"",ROUND(VLOOKUP(S494,食材リスト!$A$6:$H$505,5,FALSE)*U494/VLOOKUP(S494,食材リスト!$A$6:$H$505,2,FALSE),1))</f>
        <v/>
      </c>
      <c r="Y494" s="20" t="str">
        <f>IF(COUNTA(S494:U494)&lt;&gt;2,"",ROUND(VLOOKUP(S494,食材リスト!$A$6:$H$505,6,FALSE)*U494/VLOOKUP(S494,食材リスト!$A$6:$H$505,2,FALSE),1))</f>
        <v/>
      </c>
      <c r="Z494" s="25" t="str">
        <f>IF(COUNTA(S494:U494)&lt;&gt;2,"",ROUND(VLOOKUP(S494,食材リスト!$A$6:$H$505,7,FALSE)*U494/VLOOKUP(S494,食材リスト!$A$6:$H$505,2,FALSE),0))</f>
        <v/>
      </c>
    </row>
    <row r="495" spans="1:26" ht="13.5" customHeight="1">
      <c r="A495" s="154"/>
      <c r="B495" s="155"/>
      <c r="C495" s="34"/>
      <c r="D495" s="12" t="str">
        <f>IF(A495="","",VLOOKUP(A495,食材リスト!$A$6:$H$505,3,FALSE))</f>
        <v/>
      </c>
      <c r="E495" s="19" t="str">
        <f>IF(COUNTA(A495:C495)&lt;&gt;2,"",ROUND(VLOOKUP(A495,食材リスト!$A$6:$H$505,4,FALSE)*C495/VLOOKUP(A495,食材リスト!$A$6:$H$505,2,FALSE),1))</f>
        <v/>
      </c>
      <c r="F495" s="30" t="str">
        <f>IF(COUNTA(A495:C495)&lt;&gt;2,"",ROUND(VLOOKUP(A495,食材リスト!$A$6:$H$505,5,FALSE)*C495/VLOOKUP(A495,食材リスト!$A$6:$H$505,2,FALSE),1))</f>
        <v/>
      </c>
      <c r="G495" s="20" t="str">
        <f>IF(COUNTA(A495:C495)&lt;&gt;2,"",ROUND(VLOOKUP(A495,食材リスト!$A$6:$H$505,6,FALSE)*C495/VLOOKUP(A495,食材リスト!$A$6:$H$505,2,FALSE),1))</f>
        <v/>
      </c>
      <c r="H495" s="25" t="str">
        <f>IF(COUNTA(A495:C495)&lt;&gt;2,"",ROUND(VLOOKUP(A495,食材リスト!$A$6:$H$505,7,FALSE)*C495/VLOOKUP(A495,食材リスト!$A$6:$H$505,2,FALSE),0))</f>
        <v/>
      </c>
      <c r="J495" s="154"/>
      <c r="K495" s="155"/>
      <c r="L495" s="34"/>
      <c r="M495" s="12" t="str">
        <f>IF(J495="","",VLOOKUP(J495,食材リスト!$A$6:$H$505,3,FALSE))</f>
        <v/>
      </c>
      <c r="N495" s="19" t="str">
        <f>IF(COUNTA(J495:L495)&lt;&gt;2,"",ROUND(VLOOKUP(J495,食材リスト!$A$6:$H$505,4,FALSE)*L495/VLOOKUP(J495,食材リスト!$A$6:$H$505,2,FALSE),1))</f>
        <v/>
      </c>
      <c r="O495" s="30" t="str">
        <f>IF(COUNTA(J495:L495)&lt;&gt;2,"",ROUND(VLOOKUP(J495,食材リスト!$A$6:$H$505,5,FALSE)*L495/VLOOKUP(J495,食材リスト!$A$6:$H$505,2,FALSE),1))</f>
        <v/>
      </c>
      <c r="P495" s="20" t="str">
        <f>IF(COUNTA(J495:L495)&lt;&gt;2,"",ROUND(VLOOKUP(J495,食材リスト!$A$6:$H$505,6,FALSE)*L495/VLOOKUP(J495,食材リスト!$A$6:$H$505,2,FALSE),1))</f>
        <v/>
      </c>
      <c r="Q495" s="25" t="str">
        <f>IF(COUNTA(J495:L495)&lt;&gt;2,"",ROUND(VLOOKUP(J495,食材リスト!$A$6:$H$505,7,FALSE)*L495/VLOOKUP(J495,食材リスト!$A$6:$H$505,2,FALSE),0))</f>
        <v/>
      </c>
      <c r="S495" s="154"/>
      <c r="T495" s="155"/>
      <c r="U495" s="34"/>
      <c r="V495" s="12" t="str">
        <f>IF(S495="","",VLOOKUP(S495,食材リスト!$A$6:$H$505,3,FALSE))</f>
        <v/>
      </c>
      <c r="W495" s="19" t="str">
        <f>IF(COUNTA(S495:U495)&lt;&gt;2,"",ROUND(VLOOKUP(S495,食材リスト!$A$6:$H$505,4,FALSE)*U495/VLOOKUP(S495,食材リスト!$A$6:$H$505,2,FALSE),1))</f>
        <v/>
      </c>
      <c r="X495" s="30" t="str">
        <f>IF(COUNTA(S495:U495)&lt;&gt;2,"",ROUND(VLOOKUP(S495,食材リスト!$A$6:$H$505,5,FALSE)*U495/VLOOKUP(S495,食材リスト!$A$6:$H$505,2,FALSE),1))</f>
        <v/>
      </c>
      <c r="Y495" s="20" t="str">
        <f>IF(COUNTA(S495:U495)&lt;&gt;2,"",ROUND(VLOOKUP(S495,食材リスト!$A$6:$H$505,6,FALSE)*U495/VLOOKUP(S495,食材リスト!$A$6:$H$505,2,FALSE),1))</f>
        <v/>
      </c>
      <c r="Z495" s="25" t="str">
        <f>IF(COUNTA(S495:U495)&lt;&gt;2,"",ROUND(VLOOKUP(S495,食材リスト!$A$6:$H$505,7,FALSE)*U495/VLOOKUP(S495,食材リスト!$A$6:$H$505,2,FALSE),0))</f>
        <v/>
      </c>
    </row>
    <row r="496" spans="1:26" ht="13.5" customHeight="1">
      <c r="A496" s="154"/>
      <c r="B496" s="155"/>
      <c r="C496" s="34"/>
      <c r="D496" s="12" t="str">
        <f>IF(A496="","",VLOOKUP(A496,食材リスト!$A$6:$H$505,3,FALSE))</f>
        <v/>
      </c>
      <c r="E496" s="19" t="str">
        <f>IF(COUNTA(A496:C496)&lt;&gt;2,"",ROUND(VLOOKUP(A496,食材リスト!$A$6:$H$505,4,FALSE)*C496/VLOOKUP(A496,食材リスト!$A$6:$H$505,2,FALSE),1))</f>
        <v/>
      </c>
      <c r="F496" s="30" t="str">
        <f>IF(COUNTA(A496:C496)&lt;&gt;2,"",ROUND(VLOOKUP(A496,食材リスト!$A$6:$H$505,5,FALSE)*C496/VLOOKUP(A496,食材リスト!$A$6:$H$505,2,FALSE),1))</f>
        <v/>
      </c>
      <c r="G496" s="20" t="str">
        <f>IF(COUNTA(A496:C496)&lt;&gt;2,"",ROUND(VLOOKUP(A496,食材リスト!$A$6:$H$505,6,FALSE)*C496/VLOOKUP(A496,食材リスト!$A$6:$H$505,2,FALSE),1))</f>
        <v/>
      </c>
      <c r="H496" s="25" t="str">
        <f>IF(COUNTA(A496:C496)&lt;&gt;2,"",ROUND(VLOOKUP(A496,食材リスト!$A$6:$H$505,7,FALSE)*C496/VLOOKUP(A496,食材リスト!$A$6:$H$505,2,FALSE),0))</f>
        <v/>
      </c>
      <c r="J496" s="154"/>
      <c r="K496" s="155"/>
      <c r="L496" s="34"/>
      <c r="M496" s="12" t="str">
        <f>IF(J496="","",VLOOKUP(J496,食材リスト!$A$6:$H$505,3,FALSE))</f>
        <v/>
      </c>
      <c r="N496" s="19" t="str">
        <f>IF(COUNTA(J496:L496)&lt;&gt;2,"",ROUND(VLOOKUP(J496,食材リスト!$A$6:$H$505,4,FALSE)*L496/VLOOKUP(J496,食材リスト!$A$6:$H$505,2,FALSE),1))</f>
        <v/>
      </c>
      <c r="O496" s="30" t="str">
        <f>IF(COUNTA(J496:L496)&lt;&gt;2,"",ROUND(VLOOKUP(J496,食材リスト!$A$6:$H$505,5,FALSE)*L496/VLOOKUP(J496,食材リスト!$A$6:$H$505,2,FALSE),1))</f>
        <v/>
      </c>
      <c r="P496" s="20" t="str">
        <f>IF(COUNTA(J496:L496)&lt;&gt;2,"",ROUND(VLOOKUP(J496,食材リスト!$A$6:$H$505,6,FALSE)*L496/VLOOKUP(J496,食材リスト!$A$6:$H$505,2,FALSE),1))</f>
        <v/>
      </c>
      <c r="Q496" s="25" t="str">
        <f>IF(COUNTA(J496:L496)&lt;&gt;2,"",ROUND(VLOOKUP(J496,食材リスト!$A$6:$H$505,7,FALSE)*L496/VLOOKUP(J496,食材リスト!$A$6:$H$505,2,FALSE),0))</f>
        <v/>
      </c>
      <c r="S496" s="154"/>
      <c r="T496" s="155"/>
      <c r="U496" s="34"/>
      <c r="V496" s="12" t="str">
        <f>IF(S496="","",VLOOKUP(S496,食材リスト!$A$6:$H$505,3,FALSE))</f>
        <v/>
      </c>
      <c r="W496" s="19" t="str">
        <f>IF(COUNTA(S496:U496)&lt;&gt;2,"",ROUND(VLOOKUP(S496,食材リスト!$A$6:$H$505,4,FALSE)*U496/VLOOKUP(S496,食材リスト!$A$6:$H$505,2,FALSE),1))</f>
        <v/>
      </c>
      <c r="X496" s="30" t="str">
        <f>IF(COUNTA(S496:U496)&lt;&gt;2,"",ROUND(VLOOKUP(S496,食材リスト!$A$6:$H$505,5,FALSE)*U496/VLOOKUP(S496,食材リスト!$A$6:$H$505,2,FALSE),1))</f>
        <v/>
      </c>
      <c r="Y496" s="20" t="str">
        <f>IF(COUNTA(S496:U496)&lt;&gt;2,"",ROUND(VLOOKUP(S496,食材リスト!$A$6:$H$505,6,FALSE)*U496/VLOOKUP(S496,食材リスト!$A$6:$H$505,2,FALSE),1))</f>
        <v/>
      </c>
      <c r="Z496" s="25" t="str">
        <f>IF(COUNTA(S496:U496)&lt;&gt;2,"",ROUND(VLOOKUP(S496,食材リスト!$A$6:$H$505,7,FALSE)*U496/VLOOKUP(S496,食材リスト!$A$6:$H$505,2,FALSE),0))</f>
        <v/>
      </c>
    </row>
    <row r="497" spans="1:26" ht="13.5" customHeight="1">
      <c r="A497" s="154"/>
      <c r="B497" s="155"/>
      <c r="C497" s="34"/>
      <c r="D497" s="12" t="str">
        <f>IF(A497="","",VLOOKUP(A497,食材リスト!$A$6:$H$505,3,FALSE))</f>
        <v/>
      </c>
      <c r="E497" s="19" t="str">
        <f>IF(COUNTA(A497:C497)&lt;&gt;2,"",ROUND(VLOOKUP(A497,食材リスト!$A$6:$H$505,4,FALSE)*C497/VLOOKUP(A497,食材リスト!$A$6:$H$505,2,FALSE),1))</f>
        <v/>
      </c>
      <c r="F497" s="30" t="str">
        <f>IF(COUNTA(A497:C497)&lt;&gt;2,"",ROUND(VLOOKUP(A497,食材リスト!$A$6:$H$505,5,FALSE)*C497/VLOOKUP(A497,食材リスト!$A$6:$H$505,2,FALSE),1))</f>
        <v/>
      </c>
      <c r="G497" s="20" t="str">
        <f>IF(COUNTA(A497:C497)&lt;&gt;2,"",ROUND(VLOOKUP(A497,食材リスト!$A$6:$H$505,6,FALSE)*C497/VLOOKUP(A497,食材リスト!$A$6:$H$505,2,FALSE),1))</f>
        <v/>
      </c>
      <c r="H497" s="25" t="str">
        <f>IF(COUNTA(A497:C497)&lt;&gt;2,"",ROUND(VLOOKUP(A497,食材リスト!$A$6:$H$505,7,FALSE)*C497/VLOOKUP(A497,食材リスト!$A$6:$H$505,2,FALSE),0))</f>
        <v/>
      </c>
      <c r="J497" s="154"/>
      <c r="K497" s="155"/>
      <c r="L497" s="34"/>
      <c r="M497" s="12" t="str">
        <f>IF(J497="","",VLOOKUP(J497,食材リスト!$A$6:$H$505,3,FALSE))</f>
        <v/>
      </c>
      <c r="N497" s="19" t="str">
        <f>IF(COUNTA(J497:L497)&lt;&gt;2,"",ROUND(VLOOKUP(J497,食材リスト!$A$6:$H$505,4,FALSE)*L497/VLOOKUP(J497,食材リスト!$A$6:$H$505,2,FALSE),1))</f>
        <v/>
      </c>
      <c r="O497" s="30" t="str">
        <f>IF(COUNTA(J497:L497)&lt;&gt;2,"",ROUND(VLOOKUP(J497,食材リスト!$A$6:$H$505,5,FALSE)*L497/VLOOKUP(J497,食材リスト!$A$6:$H$505,2,FALSE),1))</f>
        <v/>
      </c>
      <c r="P497" s="20" t="str">
        <f>IF(COUNTA(J497:L497)&lt;&gt;2,"",ROUND(VLOOKUP(J497,食材リスト!$A$6:$H$505,6,FALSE)*L497/VLOOKUP(J497,食材リスト!$A$6:$H$505,2,FALSE),1))</f>
        <v/>
      </c>
      <c r="Q497" s="25" t="str">
        <f>IF(COUNTA(J497:L497)&lt;&gt;2,"",ROUND(VLOOKUP(J497,食材リスト!$A$6:$H$505,7,FALSE)*L497/VLOOKUP(J497,食材リスト!$A$6:$H$505,2,FALSE),0))</f>
        <v/>
      </c>
      <c r="S497" s="154"/>
      <c r="T497" s="155"/>
      <c r="U497" s="34"/>
      <c r="V497" s="12" t="str">
        <f>IF(S497="","",VLOOKUP(S497,食材リスト!$A$6:$H$505,3,FALSE))</f>
        <v/>
      </c>
      <c r="W497" s="19" t="str">
        <f>IF(COUNTA(S497:U497)&lt;&gt;2,"",ROUND(VLOOKUP(S497,食材リスト!$A$6:$H$505,4,FALSE)*U497/VLOOKUP(S497,食材リスト!$A$6:$H$505,2,FALSE),1))</f>
        <v/>
      </c>
      <c r="X497" s="30" t="str">
        <f>IF(COUNTA(S497:U497)&lt;&gt;2,"",ROUND(VLOOKUP(S497,食材リスト!$A$6:$H$505,5,FALSE)*U497/VLOOKUP(S497,食材リスト!$A$6:$H$505,2,FALSE),1))</f>
        <v/>
      </c>
      <c r="Y497" s="20" t="str">
        <f>IF(COUNTA(S497:U497)&lt;&gt;2,"",ROUND(VLOOKUP(S497,食材リスト!$A$6:$H$505,6,FALSE)*U497/VLOOKUP(S497,食材リスト!$A$6:$H$505,2,FALSE),1))</f>
        <v/>
      </c>
      <c r="Z497" s="25" t="str">
        <f>IF(COUNTA(S497:U497)&lt;&gt;2,"",ROUND(VLOOKUP(S497,食材リスト!$A$6:$H$505,7,FALSE)*U497/VLOOKUP(S497,食材リスト!$A$6:$H$505,2,FALSE),0))</f>
        <v/>
      </c>
    </row>
    <row r="498" spans="1:26" ht="13.5" customHeight="1">
      <c r="A498" s="154"/>
      <c r="B498" s="155"/>
      <c r="C498" s="34"/>
      <c r="D498" s="12" t="str">
        <f>IF(A498="","",VLOOKUP(A498,食材リスト!$A$6:$H$505,3,FALSE))</f>
        <v/>
      </c>
      <c r="E498" s="19" t="str">
        <f>IF(COUNTA(A498:C498)&lt;&gt;2,"",ROUND(VLOOKUP(A498,食材リスト!$A$6:$H$505,4,FALSE)*C498/VLOOKUP(A498,食材リスト!$A$6:$H$505,2,FALSE),1))</f>
        <v/>
      </c>
      <c r="F498" s="30" t="str">
        <f>IF(COUNTA(A498:C498)&lt;&gt;2,"",ROUND(VLOOKUP(A498,食材リスト!$A$6:$H$505,5,FALSE)*C498/VLOOKUP(A498,食材リスト!$A$6:$H$505,2,FALSE),1))</f>
        <v/>
      </c>
      <c r="G498" s="20" t="str">
        <f>IF(COUNTA(A498:C498)&lt;&gt;2,"",ROUND(VLOOKUP(A498,食材リスト!$A$6:$H$505,6,FALSE)*C498/VLOOKUP(A498,食材リスト!$A$6:$H$505,2,FALSE),1))</f>
        <v/>
      </c>
      <c r="H498" s="25" t="str">
        <f>IF(COUNTA(A498:C498)&lt;&gt;2,"",ROUND(VLOOKUP(A498,食材リスト!$A$6:$H$505,7,FALSE)*C498/VLOOKUP(A498,食材リスト!$A$6:$H$505,2,FALSE),0))</f>
        <v/>
      </c>
      <c r="J498" s="154"/>
      <c r="K498" s="155"/>
      <c r="L498" s="34"/>
      <c r="M498" s="12" t="str">
        <f>IF(J498="","",VLOOKUP(J498,食材リスト!$A$6:$H$505,3,FALSE))</f>
        <v/>
      </c>
      <c r="N498" s="19" t="str">
        <f>IF(COUNTA(J498:L498)&lt;&gt;2,"",ROUND(VLOOKUP(J498,食材リスト!$A$6:$H$505,4,FALSE)*L498/VLOOKUP(J498,食材リスト!$A$6:$H$505,2,FALSE),1))</f>
        <v/>
      </c>
      <c r="O498" s="30" t="str">
        <f>IF(COUNTA(J498:L498)&lt;&gt;2,"",ROUND(VLOOKUP(J498,食材リスト!$A$6:$H$505,5,FALSE)*L498/VLOOKUP(J498,食材リスト!$A$6:$H$505,2,FALSE),1))</f>
        <v/>
      </c>
      <c r="P498" s="20" t="str">
        <f>IF(COUNTA(J498:L498)&lt;&gt;2,"",ROUND(VLOOKUP(J498,食材リスト!$A$6:$H$505,6,FALSE)*L498/VLOOKUP(J498,食材リスト!$A$6:$H$505,2,FALSE),1))</f>
        <v/>
      </c>
      <c r="Q498" s="25" t="str">
        <f>IF(COUNTA(J498:L498)&lt;&gt;2,"",ROUND(VLOOKUP(J498,食材リスト!$A$6:$H$505,7,FALSE)*L498/VLOOKUP(J498,食材リスト!$A$6:$H$505,2,FALSE),0))</f>
        <v/>
      </c>
      <c r="S498" s="154"/>
      <c r="T498" s="155"/>
      <c r="U498" s="34"/>
      <c r="V498" s="12" t="str">
        <f>IF(S498="","",VLOOKUP(S498,食材リスト!$A$6:$H$505,3,FALSE))</f>
        <v/>
      </c>
      <c r="W498" s="19" t="str">
        <f>IF(COUNTA(S498:U498)&lt;&gt;2,"",ROUND(VLOOKUP(S498,食材リスト!$A$6:$H$505,4,FALSE)*U498/VLOOKUP(S498,食材リスト!$A$6:$H$505,2,FALSE),1))</f>
        <v/>
      </c>
      <c r="X498" s="30" t="str">
        <f>IF(COUNTA(S498:U498)&lt;&gt;2,"",ROUND(VLOOKUP(S498,食材リスト!$A$6:$H$505,5,FALSE)*U498/VLOOKUP(S498,食材リスト!$A$6:$H$505,2,FALSE),1))</f>
        <v/>
      </c>
      <c r="Y498" s="20" t="str">
        <f>IF(COUNTA(S498:U498)&lt;&gt;2,"",ROUND(VLOOKUP(S498,食材リスト!$A$6:$H$505,6,FALSE)*U498/VLOOKUP(S498,食材リスト!$A$6:$H$505,2,FALSE),1))</f>
        <v/>
      </c>
      <c r="Z498" s="25" t="str">
        <f>IF(COUNTA(S498:U498)&lt;&gt;2,"",ROUND(VLOOKUP(S498,食材リスト!$A$6:$H$505,7,FALSE)*U498/VLOOKUP(S498,食材リスト!$A$6:$H$505,2,FALSE),0))</f>
        <v/>
      </c>
    </row>
    <row r="499" spans="1:26" ht="13.5" customHeight="1">
      <c r="A499" s="154"/>
      <c r="B499" s="155"/>
      <c r="C499" s="34"/>
      <c r="D499" s="12" t="str">
        <f>IF(A499="","",VLOOKUP(A499,食材リスト!$A$6:$H$505,3,FALSE))</f>
        <v/>
      </c>
      <c r="E499" s="19" t="str">
        <f>IF(COUNTA(A499:C499)&lt;&gt;2,"",ROUND(VLOOKUP(A499,食材リスト!$A$6:$H$505,4,FALSE)*C499/VLOOKUP(A499,食材リスト!$A$6:$H$505,2,FALSE),1))</f>
        <v/>
      </c>
      <c r="F499" s="30" t="str">
        <f>IF(COUNTA(A499:C499)&lt;&gt;2,"",ROUND(VLOOKUP(A499,食材リスト!$A$6:$H$505,5,FALSE)*C499/VLOOKUP(A499,食材リスト!$A$6:$H$505,2,FALSE),1))</f>
        <v/>
      </c>
      <c r="G499" s="20" t="str">
        <f>IF(COUNTA(A499:C499)&lt;&gt;2,"",ROUND(VLOOKUP(A499,食材リスト!$A$6:$H$505,6,FALSE)*C499/VLOOKUP(A499,食材リスト!$A$6:$H$505,2,FALSE),1))</f>
        <v/>
      </c>
      <c r="H499" s="25" t="str">
        <f>IF(COUNTA(A499:C499)&lt;&gt;2,"",ROUND(VLOOKUP(A499,食材リスト!$A$6:$H$505,7,FALSE)*C499/VLOOKUP(A499,食材リスト!$A$6:$H$505,2,FALSE),0))</f>
        <v/>
      </c>
      <c r="J499" s="154"/>
      <c r="K499" s="155"/>
      <c r="L499" s="34"/>
      <c r="M499" s="12" t="str">
        <f>IF(J499="","",VLOOKUP(J499,食材リスト!$A$6:$H$505,3,FALSE))</f>
        <v/>
      </c>
      <c r="N499" s="19" t="str">
        <f>IF(COUNTA(J499:L499)&lt;&gt;2,"",ROUND(VLOOKUP(J499,食材リスト!$A$6:$H$505,4,FALSE)*L499/VLOOKUP(J499,食材リスト!$A$6:$H$505,2,FALSE),1))</f>
        <v/>
      </c>
      <c r="O499" s="30" t="str">
        <f>IF(COUNTA(J499:L499)&lt;&gt;2,"",ROUND(VLOOKUP(J499,食材リスト!$A$6:$H$505,5,FALSE)*L499/VLOOKUP(J499,食材リスト!$A$6:$H$505,2,FALSE),1))</f>
        <v/>
      </c>
      <c r="P499" s="20" t="str">
        <f>IF(COUNTA(J499:L499)&lt;&gt;2,"",ROUND(VLOOKUP(J499,食材リスト!$A$6:$H$505,6,FALSE)*L499/VLOOKUP(J499,食材リスト!$A$6:$H$505,2,FALSE),1))</f>
        <v/>
      </c>
      <c r="Q499" s="25" t="str">
        <f>IF(COUNTA(J499:L499)&lt;&gt;2,"",ROUND(VLOOKUP(J499,食材リスト!$A$6:$H$505,7,FALSE)*L499/VLOOKUP(J499,食材リスト!$A$6:$H$505,2,FALSE),0))</f>
        <v/>
      </c>
      <c r="S499" s="154"/>
      <c r="T499" s="155"/>
      <c r="U499" s="34"/>
      <c r="V499" s="12" t="str">
        <f>IF(S499="","",VLOOKUP(S499,食材リスト!$A$6:$H$505,3,FALSE))</f>
        <v/>
      </c>
      <c r="W499" s="19" t="str">
        <f>IF(COUNTA(S499:U499)&lt;&gt;2,"",ROUND(VLOOKUP(S499,食材リスト!$A$6:$H$505,4,FALSE)*U499/VLOOKUP(S499,食材リスト!$A$6:$H$505,2,FALSE),1))</f>
        <v/>
      </c>
      <c r="X499" s="30" t="str">
        <f>IF(COUNTA(S499:U499)&lt;&gt;2,"",ROUND(VLOOKUP(S499,食材リスト!$A$6:$H$505,5,FALSE)*U499/VLOOKUP(S499,食材リスト!$A$6:$H$505,2,FALSE),1))</f>
        <v/>
      </c>
      <c r="Y499" s="20" t="str">
        <f>IF(COUNTA(S499:U499)&lt;&gt;2,"",ROUND(VLOOKUP(S499,食材リスト!$A$6:$H$505,6,FALSE)*U499/VLOOKUP(S499,食材リスト!$A$6:$H$505,2,FALSE),1))</f>
        <v/>
      </c>
      <c r="Z499" s="25" t="str">
        <f>IF(COUNTA(S499:U499)&lt;&gt;2,"",ROUND(VLOOKUP(S499,食材リスト!$A$6:$H$505,7,FALSE)*U499/VLOOKUP(S499,食材リスト!$A$6:$H$505,2,FALSE),0))</f>
        <v/>
      </c>
    </row>
    <row r="500" spans="1:26" ht="13.5" customHeight="1">
      <c r="A500" s="154"/>
      <c r="B500" s="155"/>
      <c r="C500" s="34"/>
      <c r="D500" s="12" t="str">
        <f>IF(A500="","",VLOOKUP(A500,食材リスト!$A$6:$H$505,3,FALSE))</f>
        <v/>
      </c>
      <c r="E500" s="19" t="str">
        <f>IF(COUNTA(A500:C500)&lt;&gt;2,"",ROUND(VLOOKUP(A500,食材リスト!$A$6:$H$505,4,FALSE)*C500/VLOOKUP(A500,食材リスト!$A$6:$H$505,2,FALSE),1))</f>
        <v/>
      </c>
      <c r="F500" s="30" t="str">
        <f>IF(COUNTA(A500:C500)&lt;&gt;2,"",ROUND(VLOOKUP(A500,食材リスト!$A$6:$H$505,5,FALSE)*C500/VLOOKUP(A500,食材リスト!$A$6:$H$505,2,FALSE),1))</f>
        <v/>
      </c>
      <c r="G500" s="20" t="str">
        <f>IF(COUNTA(A500:C500)&lt;&gt;2,"",ROUND(VLOOKUP(A500,食材リスト!$A$6:$H$505,6,FALSE)*C500/VLOOKUP(A500,食材リスト!$A$6:$H$505,2,FALSE),1))</f>
        <v/>
      </c>
      <c r="H500" s="25" t="str">
        <f>IF(COUNTA(A500:C500)&lt;&gt;2,"",ROUND(VLOOKUP(A500,食材リスト!$A$6:$H$505,7,FALSE)*C500/VLOOKUP(A500,食材リスト!$A$6:$H$505,2,FALSE),0))</f>
        <v/>
      </c>
      <c r="J500" s="154"/>
      <c r="K500" s="155"/>
      <c r="L500" s="34"/>
      <c r="M500" s="12" t="str">
        <f>IF(J500="","",VLOOKUP(J500,食材リスト!$A$6:$H$505,3,FALSE))</f>
        <v/>
      </c>
      <c r="N500" s="19" t="str">
        <f>IF(COUNTA(J500:L500)&lt;&gt;2,"",ROUND(VLOOKUP(J500,食材リスト!$A$6:$H$505,4,FALSE)*L500/VLOOKUP(J500,食材リスト!$A$6:$H$505,2,FALSE),1))</f>
        <v/>
      </c>
      <c r="O500" s="30" t="str">
        <f>IF(COUNTA(J500:L500)&lt;&gt;2,"",ROUND(VLOOKUP(J500,食材リスト!$A$6:$H$505,5,FALSE)*L500/VLOOKUP(J500,食材リスト!$A$6:$H$505,2,FALSE),1))</f>
        <v/>
      </c>
      <c r="P500" s="20" t="str">
        <f>IF(COUNTA(J500:L500)&lt;&gt;2,"",ROUND(VLOOKUP(J500,食材リスト!$A$6:$H$505,6,FALSE)*L500/VLOOKUP(J500,食材リスト!$A$6:$H$505,2,FALSE),1))</f>
        <v/>
      </c>
      <c r="Q500" s="25" t="str">
        <f>IF(COUNTA(J500:L500)&lt;&gt;2,"",ROUND(VLOOKUP(J500,食材リスト!$A$6:$H$505,7,FALSE)*L500/VLOOKUP(J500,食材リスト!$A$6:$H$505,2,FALSE),0))</f>
        <v/>
      </c>
      <c r="S500" s="154"/>
      <c r="T500" s="155"/>
      <c r="U500" s="34"/>
      <c r="V500" s="12" t="str">
        <f>IF(S500="","",VLOOKUP(S500,食材リスト!$A$6:$H$505,3,FALSE))</f>
        <v/>
      </c>
      <c r="W500" s="19" t="str">
        <f>IF(COUNTA(S500:U500)&lt;&gt;2,"",ROUND(VLOOKUP(S500,食材リスト!$A$6:$H$505,4,FALSE)*U500/VLOOKUP(S500,食材リスト!$A$6:$H$505,2,FALSE),1))</f>
        <v/>
      </c>
      <c r="X500" s="30" t="str">
        <f>IF(COUNTA(S500:U500)&lt;&gt;2,"",ROUND(VLOOKUP(S500,食材リスト!$A$6:$H$505,5,FALSE)*U500/VLOOKUP(S500,食材リスト!$A$6:$H$505,2,FALSE),1))</f>
        <v/>
      </c>
      <c r="Y500" s="20" t="str">
        <f>IF(COUNTA(S500:U500)&lt;&gt;2,"",ROUND(VLOOKUP(S500,食材リスト!$A$6:$H$505,6,FALSE)*U500/VLOOKUP(S500,食材リスト!$A$6:$H$505,2,FALSE),1))</f>
        <v/>
      </c>
      <c r="Z500" s="25" t="str">
        <f>IF(COUNTA(S500:U500)&lt;&gt;2,"",ROUND(VLOOKUP(S500,食材リスト!$A$6:$H$505,7,FALSE)*U500/VLOOKUP(S500,食材リスト!$A$6:$H$505,2,FALSE),0))</f>
        <v/>
      </c>
    </row>
    <row r="501" spans="1:26" ht="13.5" customHeight="1">
      <c r="A501" s="154"/>
      <c r="B501" s="155"/>
      <c r="C501" s="34"/>
      <c r="D501" s="12" t="str">
        <f>IF(A501="","",VLOOKUP(A501,食材リスト!$A$6:$H$505,3,FALSE))</f>
        <v/>
      </c>
      <c r="E501" s="19" t="str">
        <f>IF(COUNTA(A501:C501)&lt;&gt;2,"",ROUND(VLOOKUP(A501,食材リスト!$A$6:$H$505,4,FALSE)*C501/VLOOKUP(A501,食材リスト!$A$6:$H$505,2,FALSE),1))</f>
        <v/>
      </c>
      <c r="F501" s="30" t="str">
        <f>IF(COUNTA(A501:C501)&lt;&gt;2,"",ROUND(VLOOKUP(A501,食材リスト!$A$6:$H$505,5,FALSE)*C501/VLOOKUP(A501,食材リスト!$A$6:$H$505,2,FALSE),1))</f>
        <v/>
      </c>
      <c r="G501" s="20" t="str">
        <f>IF(COUNTA(A501:C501)&lt;&gt;2,"",ROUND(VLOOKUP(A501,食材リスト!$A$6:$H$505,6,FALSE)*C501/VLOOKUP(A501,食材リスト!$A$6:$H$505,2,FALSE),1))</f>
        <v/>
      </c>
      <c r="H501" s="25" t="str">
        <f>IF(COUNTA(A501:C501)&lt;&gt;2,"",ROUND(VLOOKUP(A501,食材リスト!$A$6:$H$505,7,FALSE)*C501/VLOOKUP(A501,食材リスト!$A$6:$H$505,2,FALSE),0))</f>
        <v/>
      </c>
      <c r="J501" s="154"/>
      <c r="K501" s="155"/>
      <c r="L501" s="34"/>
      <c r="M501" s="12" t="str">
        <f>IF(J501="","",VLOOKUP(J501,食材リスト!$A$6:$H$505,3,FALSE))</f>
        <v/>
      </c>
      <c r="N501" s="19" t="str">
        <f>IF(COUNTA(J501:L501)&lt;&gt;2,"",ROUND(VLOOKUP(J501,食材リスト!$A$6:$H$505,4,FALSE)*L501/VLOOKUP(J501,食材リスト!$A$6:$H$505,2,FALSE),1))</f>
        <v/>
      </c>
      <c r="O501" s="30" t="str">
        <f>IF(COUNTA(J501:L501)&lt;&gt;2,"",ROUND(VLOOKUP(J501,食材リスト!$A$6:$H$505,5,FALSE)*L501/VLOOKUP(J501,食材リスト!$A$6:$H$505,2,FALSE),1))</f>
        <v/>
      </c>
      <c r="P501" s="20" t="str">
        <f>IF(COUNTA(J501:L501)&lt;&gt;2,"",ROUND(VLOOKUP(J501,食材リスト!$A$6:$H$505,6,FALSE)*L501/VLOOKUP(J501,食材リスト!$A$6:$H$505,2,FALSE),1))</f>
        <v/>
      </c>
      <c r="Q501" s="25" t="str">
        <f>IF(COUNTA(J501:L501)&lt;&gt;2,"",ROUND(VLOOKUP(J501,食材リスト!$A$6:$H$505,7,FALSE)*L501/VLOOKUP(J501,食材リスト!$A$6:$H$505,2,FALSE),0))</f>
        <v/>
      </c>
      <c r="S501" s="154"/>
      <c r="T501" s="155"/>
      <c r="U501" s="34"/>
      <c r="V501" s="12" t="str">
        <f>IF(S501="","",VLOOKUP(S501,食材リスト!$A$6:$H$505,3,FALSE))</f>
        <v/>
      </c>
      <c r="W501" s="19" t="str">
        <f>IF(COUNTA(S501:U501)&lt;&gt;2,"",ROUND(VLOOKUP(S501,食材リスト!$A$6:$H$505,4,FALSE)*U501/VLOOKUP(S501,食材リスト!$A$6:$H$505,2,FALSE),1))</f>
        <v/>
      </c>
      <c r="X501" s="30" t="str">
        <f>IF(COUNTA(S501:U501)&lt;&gt;2,"",ROUND(VLOOKUP(S501,食材リスト!$A$6:$H$505,5,FALSE)*U501/VLOOKUP(S501,食材リスト!$A$6:$H$505,2,FALSE),1))</f>
        <v/>
      </c>
      <c r="Y501" s="20" t="str">
        <f>IF(COUNTA(S501:U501)&lt;&gt;2,"",ROUND(VLOOKUP(S501,食材リスト!$A$6:$H$505,6,FALSE)*U501/VLOOKUP(S501,食材リスト!$A$6:$H$505,2,FALSE),1))</f>
        <v/>
      </c>
      <c r="Z501" s="25" t="str">
        <f>IF(COUNTA(S501:U501)&lt;&gt;2,"",ROUND(VLOOKUP(S501,食材リスト!$A$6:$H$505,7,FALSE)*U501/VLOOKUP(S501,食材リスト!$A$6:$H$505,2,FALSE),0))</f>
        <v/>
      </c>
    </row>
    <row r="502" spans="1:26" ht="13.5" customHeight="1">
      <c r="A502" s="154"/>
      <c r="B502" s="155"/>
      <c r="C502" s="34"/>
      <c r="D502" s="12" t="str">
        <f>IF(A502="","",VLOOKUP(A502,食材リスト!$A$6:$H$505,3,FALSE))</f>
        <v/>
      </c>
      <c r="E502" s="19" t="str">
        <f>IF(COUNTA(A502:C502)&lt;&gt;2,"",ROUND(VLOOKUP(A502,食材リスト!$A$6:$H$505,4,FALSE)*C502/VLOOKUP(A502,食材リスト!$A$6:$H$505,2,FALSE),1))</f>
        <v/>
      </c>
      <c r="F502" s="30" t="str">
        <f>IF(COUNTA(A502:C502)&lt;&gt;2,"",ROUND(VLOOKUP(A502,食材リスト!$A$6:$H$505,5,FALSE)*C502/VLOOKUP(A502,食材リスト!$A$6:$H$505,2,FALSE),1))</f>
        <v/>
      </c>
      <c r="G502" s="20" t="str">
        <f>IF(COUNTA(A502:C502)&lt;&gt;2,"",ROUND(VLOOKUP(A502,食材リスト!$A$6:$H$505,6,FALSE)*C502/VLOOKUP(A502,食材リスト!$A$6:$H$505,2,FALSE),1))</f>
        <v/>
      </c>
      <c r="H502" s="25" t="str">
        <f>IF(COUNTA(A502:C502)&lt;&gt;2,"",ROUND(VLOOKUP(A502,食材リスト!$A$6:$H$505,7,FALSE)*C502/VLOOKUP(A502,食材リスト!$A$6:$H$505,2,FALSE),0))</f>
        <v/>
      </c>
      <c r="J502" s="154"/>
      <c r="K502" s="155"/>
      <c r="L502" s="34"/>
      <c r="M502" s="12" t="str">
        <f>IF(J502="","",VLOOKUP(J502,食材リスト!$A$6:$H$505,3,FALSE))</f>
        <v/>
      </c>
      <c r="N502" s="19" t="str">
        <f>IF(COUNTA(J502:L502)&lt;&gt;2,"",ROUND(VLOOKUP(J502,食材リスト!$A$6:$H$505,4,FALSE)*L502/VLOOKUP(J502,食材リスト!$A$6:$H$505,2,FALSE),1))</f>
        <v/>
      </c>
      <c r="O502" s="30" t="str">
        <f>IF(COUNTA(J502:L502)&lt;&gt;2,"",ROUND(VLOOKUP(J502,食材リスト!$A$6:$H$505,5,FALSE)*L502/VLOOKUP(J502,食材リスト!$A$6:$H$505,2,FALSE),1))</f>
        <v/>
      </c>
      <c r="P502" s="20" t="str">
        <f>IF(COUNTA(J502:L502)&lt;&gt;2,"",ROUND(VLOOKUP(J502,食材リスト!$A$6:$H$505,6,FALSE)*L502/VLOOKUP(J502,食材リスト!$A$6:$H$505,2,FALSE),1))</f>
        <v/>
      </c>
      <c r="Q502" s="25" t="str">
        <f>IF(COUNTA(J502:L502)&lt;&gt;2,"",ROUND(VLOOKUP(J502,食材リスト!$A$6:$H$505,7,FALSE)*L502/VLOOKUP(J502,食材リスト!$A$6:$H$505,2,FALSE),0))</f>
        <v/>
      </c>
      <c r="S502" s="154"/>
      <c r="T502" s="155"/>
      <c r="U502" s="34"/>
      <c r="V502" s="12" t="str">
        <f>IF(S502="","",VLOOKUP(S502,食材リスト!$A$6:$H$505,3,FALSE))</f>
        <v/>
      </c>
      <c r="W502" s="19" t="str">
        <f>IF(COUNTA(S502:U502)&lt;&gt;2,"",ROUND(VLOOKUP(S502,食材リスト!$A$6:$H$505,4,FALSE)*U502/VLOOKUP(S502,食材リスト!$A$6:$H$505,2,FALSE),1))</f>
        <v/>
      </c>
      <c r="X502" s="30" t="str">
        <f>IF(COUNTA(S502:U502)&lt;&gt;2,"",ROUND(VLOOKUP(S502,食材リスト!$A$6:$H$505,5,FALSE)*U502/VLOOKUP(S502,食材リスト!$A$6:$H$505,2,FALSE),1))</f>
        <v/>
      </c>
      <c r="Y502" s="20" t="str">
        <f>IF(COUNTA(S502:U502)&lt;&gt;2,"",ROUND(VLOOKUP(S502,食材リスト!$A$6:$H$505,6,FALSE)*U502/VLOOKUP(S502,食材リスト!$A$6:$H$505,2,FALSE),1))</f>
        <v/>
      </c>
      <c r="Z502" s="25" t="str">
        <f>IF(COUNTA(S502:U502)&lt;&gt;2,"",ROUND(VLOOKUP(S502,食材リスト!$A$6:$H$505,7,FALSE)*U502/VLOOKUP(S502,食材リスト!$A$6:$H$505,2,FALSE),0))</f>
        <v/>
      </c>
    </row>
    <row r="503" spans="1:26" ht="13.5" customHeight="1">
      <c r="A503" s="154"/>
      <c r="B503" s="155"/>
      <c r="C503" s="34"/>
      <c r="D503" s="12" t="str">
        <f>IF(A503="","",VLOOKUP(A503,食材リスト!$A$6:$H$505,3,FALSE))</f>
        <v/>
      </c>
      <c r="E503" s="19" t="str">
        <f>IF(COUNTA(A503:C503)&lt;&gt;2,"",ROUND(VLOOKUP(A503,食材リスト!$A$6:$H$505,4,FALSE)*C503/VLOOKUP(A503,食材リスト!$A$6:$H$505,2,FALSE),1))</f>
        <v/>
      </c>
      <c r="F503" s="30" t="str">
        <f>IF(COUNTA(A503:C503)&lt;&gt;2,"",ROUND(VLOOKUP(A503,食材リスト!$A$6:$H$505,5,FALSE)*C503/VLOOKUP(A503,食材リスト!$A$6:$H$505,2,FALSE),1))</f>
        <v/>
      </c>
      <c r="G503" s="20" t="str">
        <f>IF(COUNTA(A503:C503)&lt;&gt;2,"",ROUND(VLOOKUP(A503,食材リスト!$A$6:$H$505,6,FALSE)*C503/VLOOKUP(A503,食材リスト!$A$6:$H$505,2,FALSE),1))</f>
        <v/>
      </c>
      <c r="H503" s="25" t="str">
        <f>IF(COUNTA(A503:C503)&lt;&gt;2,"",ROUND(VLOOKUP(A503,食材リスト!$A$6:$H$505,7,FALSE)*C503/VLOOKUP(A503,食材リスト!$A$6:$H$505,2,FALSE),0))</f>
        <v/>
      </c>
      <c r="J503" s="154"/>
      <c r="K503" s="155"/>
      <c r="L503" s="34"/>
      <c r="M503" s="12" t="str">
        <f>IF(J503="","",VLOOKUP(J503,食材リスト!$A$6:$H$505,3,FALSE))</f>
        <v/>
      </c>
      <c r="N503" s="19" t="str">
        <f>IF(COUNTA(J503:L503)&lt;&gt;2,"",ROUND(VLOOKUP(J503,食材リスト!$A$6:$H$505,4,FALSE)*L503/VLOOKUP(J503,食材リスト!$A$6:$H$505,2,FALSE),1))</f>
        <v/>
      </c>
      <c r="O503" s="30" t="str">
        <f>IF(COUNTA(J503:L503)&lt;&gt;2,"",ROUND(VLOOKUP(J503,食材リスト!$A$6:$H$505,5,FALSE)*L503/VLOOKUP(J503,食材リスト!$A$6:$H$505,2,FALSE),1))</f>
        <v/>
      </c>
      <c r="P503" s="20" t="str">
        <f>IF(COUNTA(J503:L503)&lt;&gt;2,"",ROUND(VLOOKUP(J503,食材リスト!$A$6:$H$505,6,FALSE)*L503/VLOOKUP(J503,食材リスト!$A$6:$H$505,2,FALSE),1))</f>
        <v/>
      </c>
      <c r="Q503" s="25" t="str">
        <f>IF(COUNTA(J503:L503)&lt;&gt;2,"",ROUND(VLOOKUP(J503,食材リスト!$A$6:$H$505,7,FALSE)*L503/VLOOKUP(J503,食材リスト!$A$6:$H$505,2,FALSE),0))</f>
        <v/>
      </c>
      <c r="S503" s="154"/>
      <c r="T503" s="155"/>
      <c r="U503" s="34"/>
      <c r="V503" s="12" t="str">
        <f>IF(S503="","",VLOOKUP(S503,食材リスト!$A$6:$H$505,3,FALSE))</f>
        <v/>
      </c>
      <c r="W503" s="19" t="str">
        <f>IF(COUNTA(S503:U503)&lt;&gt;2,"",ROUND(VLOOKUP(S503,食材リスト!$A$6:$H$505,4,FALSE)*U503/VLOOKUP(S503,食材リスト!$A$6:$H$505,2,FALSE),1))</f>
        <v/>
      </c>
      <c r="X503" s="30" t="str">
        <f>IF(COUNTA(S503:U503)&lt;&gt;2,"",ROUND(VLOOKUP(S503,食材リスト!$A$6:$H$505,5,FALSE)*U503/VLOOKUP(S503,食材リスト!$A$6:$H$505,2,FALSE),1))</f>
        <v/>
      </c>
      <c r="Y503" s="20" t="str">
        <f>IF(COUNTA(S503:U503)&lt;&gt;2,"",ROUND(VLOOKUP(S503,食材リスト!$A$6:$H$505,6,FALSE)*U503/VLOOKUP(S503,食材リスト!$A$6:$H$505,2,FALSE),1))</f>
        <v/>
      </c>
      <c r="Z503" s="25" t="str">
        <f>IF(COUNTA(S503:U503)&lt;&gt;2,"",ROUND(VLOOKUP(S503,食材リスト!$A$6:$H$505,7,FALSE)*U503/VLOOKUP(S503,食材リスト!$A$6:$H$505,2,FALSE),0))</f>
        <v/>
      </c>
    </row>
    <row r="504" spans="1:26" ht="13.5" customHeight="1">
      <c r="A504" s="154"/>
      <c r="B504" s="155"/>
      <c r="C504" s="34"/>
      <c r="D504" s="12" t="str">
        <f>IF(A504="","",VLOOKUP(A504,食材リスト!$A$6:$H$505,3,FALSE))</f>
        <v/>
      </c>
      <c r="E504" s="19" t="str">
        <f>IF(COUNTA(A504:C504)&lt;&gt;2,"",ROUND(VLOOKUP(A504,食材リスト!$A$6:$H$505,4,FALSE)*C504/VLOOKUP(A504,食材リスト!$A$6:$H$505,2,FALSE),1))</f>
        <v/>
      </c>
      <c r="F504" s="30" t="str">
        <f>IF(COUNTA(A504:C504)&lt;&gt;2,"",ROUND(VLOOKUP(A504,食材リスト!$A$6:$H$505,5,FALSE)*C504/VLOOKUP(A504,食材リスト!$A$6:$H$505,2,FALSE),1))</f>
        <v/>
      </c>
      <c r="G504" s="20" t="str">
        <f>IF(COUNTA(A504:C504)&lt;&gt;2,"",ROUND(VLOOKUP(A504,食材リスト!$A$6:$H$505,6,FALSE)*C504/VLOOKUP(A504,食材リスト!$A$6:$H$505,2,FALSE),1))</f>
        <v/>
      </c>
      <c r="H504" s="25" t="str">
        <f>IF(COUNTA(A504:C504)&lt;&gt;2,"",ROUND(VLOOKUP(A504,食材リスト!$A$6:$H$505,7,FALSE)*C504/VLOOKUP(A504,食材リスト!$A$6:$H$505,2,FALSE),0))</f>
        <v/>
      </c>
      <c r="J504" s="154"/>
      <c r="K504" s="155"/>
      <c r="L504" s="34"/>
      <c r="M504" s="12" t="str">
        <f>IF(J504="","",VLOOKUP(J504,食材リスト!$A$6:$H$505,3,FALSE))</f>
        <v/>
      </c>
      <c r="N504" s="19" t="str">
        <f>IF(COUNTA(J504:L504)&lt;&gt;2,"",ROUND(VLOOKUP(J504,食材リスト!$A$6:$H$505,4,FALSE)*L504/VLOOKUP(J504,食材リスト!$A$6:$H$505,2,FALSE),1))</f>
        <v/>
      </c>
      <c r="O504" s="30" t="str">
        <f>IF(COUNTA(J504:L504)&lt;&gt;2,"",ROUND(VLOOKUP(J504,食材リスト!$A$6:$H$505,5,FALSE)*L504/VLOOKUP(J504,食材リスト!$A$6:$H$505,2,FALSE),1))</f>
        <v/>
      </c>
      <c r="P504" s="20" t="str">
        <f>IF(COUNTA(J504:L504)&lt;&gt;2,"",ROUND(VLOOKUP(J504,食材リスト!$A$6:$H$505,6,FALSE)*L504/VLOOKUP(J504,食材リスト!$A$6:$H$505,2,FALSE),1))</f>
        <v/>
      </c>
      <c r="Q504" s="25" t="str">
        <f>IF(COUNTA(J504:L504)&lt;&gt;2,"",ROUND(VLOOKUP(J504,食材リスト!$A$6:$H$505,7,FALSE)*L504/VLOOKUP(J504,食材リスト!$A$6:$H$505,2,FALSE),0))</f>
        <v/>
      </c>
      <c r="S504" s="154"/>
      <c r="T504" s="155"/>
      <c r="U504" s="34"/>
      <c r="V504" s="12" t="str">
        <f>IF(S504="","",VLOOKUP(S504,食材リスト!$A$6:$H$505,3,FALSE))</f>
        <v/>
      </c>
      <c r="W504" s="19" t="str">
        <f>IF(COUNTA(S504:U504)&lt;&gt;2,"",ROUND(VLOOKUP(S504,食材リスト!$A$6:$H$505,4,FALSE)*U504/VLOOKUP(S504,食材リスト!$A$6:$H$505,2,FALSE),1))</f>
        <v/>
      </c>
      <c r="X504" s="30" t="str">
        <f>IF(COUNTA(S504:U504)&lt;&gt;2,"",ROUND(VLOOKUP(S504,食材リスト!$A$6:$H$505,5,FALSE)*U504/VLOOKUP(S504,食材リスト!$A$6:$H$505,2,FALSE),1))</f>
        <v/>
      </c>
      <c r="Y504" s="20" t="str">
        <f>IF(COUNTA(S504:U504)&lt;&gt;2,"",ROUND(VLOOKUP(S504,食材リスト!$A$6:$H$505,6,FALSE)*U504/VLOOKUP(S504,食材リスト!$A$6:$H$505,2,FALSE),1))</f>
        <v/>
      </c>
      <c r="Z504" s="25" t="str">
        <f>IF(COUNTA(S504:U504)&lt;&gt;2,"",ROUND(VLOOKUP(S504,食材リスト!$A$6:$H$505,7,FALSE)*U504/VLOOKUP(S504,食材リスト!$A$6:$H$505,2,FALSE),0))</f>
        <v/>
      </c>
    </row>
    <row r="505" spans="1:26" ht="13.5" customHeight="1">
      <c r="A505" s="154"/>
      <c r="B505" s="155"/>
      <c r="C505" s="34"/>
      <c r="D505" s="12" t="str">
        <f>IF(A505="","",VLOOKUP(A505,食材リスト!$A$6:$H$505,3,FALSE))</f>
        <v/>
      </c>
      <c r="E505" s="19" t="str">
        <f>IF(COUNTA(A505:C505)&lt;&gt;2,"",ROUND(VLOOKUP(A505,食材リスト!$A$6:$H$505,4,FALSE)*C505/VLOOKUP(A505,食材リスト!$A$6:$H$505,2,FALSE),1))</f>
        <v/>
      </c>
      <c r="F505" s="30" t="str">
        <f>IF(COUNTA(A505:C505)&lt;&gt;2,"",ROUND(VLOOKUP(A505,食材リスト!$A$6:$H$505,5,FALSE)*C505/VLOOKUP(A505,食材リスト!$A$6:$H$505,2,FALSE),1))</f>
        <v/>
      </c>
      <c r="G505" s="20" t="str">
        <f>IF(COUNTA(A505:C505)&lt;&gt;2,"",ROUND(VLOOKUP(A505,食材リスト!$A$6:$H$505,6,FALSE)*C505/VLOOKUP(A505,食材リスト!$A$6:$H$505,2,FALSE),1))</f>
        <v/>
      </c>
      <c r="H505" s="25" t="str">
        <f>IF(COUNTA(A505:C505)&lt;&gt;2,"",ROUND(VLOOKUP(A505,食材リスト!$A$6:$H$505,7,FALSE)*C505/VLOOKUP(A505,食材リスト!$A$6:$H$505,2,FALSE),0))</f>
        <v/>
      </c>
      <c r="J505" s="154"/>
      <c r="K505" s="155"/>
      <c r="L505" s="34"/>
      <c r="M505" s="12" t="str">
        <f>IF(J505="","",VLOOKUP(J505,食材リスト!$A$6:$H$505,3,FALSE))</f>
        <v/>
      </c>
      <c r="N505" s="19" t="str">
        <f>IF(COUNTA(J505:L505)&lt;&gt;2,"",ROUND(VLOOKUP(J505,食材リスト!$A$6:$H$505,4,FALSE)*L505/VLOOKUP(J505,食材リスト!$A$6:$H$505,2,FALSE),1))</f>
        <v/>
      </c>
      <c r="O505" s="30" t="str">
        <f>IF(COUNTA(J505:L505)&lt;&gt;2,"",ROUND(VLOOKUP(J505,食材リスト!$A$6:$H$505,5,FALSE)*L505/VLOOKUP(J505,食材リスト!$A$6:$H$505,2,FALSE),1))</f>
        <v/>
      </c>
      <c r="P505" s="20" t="str">
        <f>IF(COUNTA(J505:L505)&lt;&gt;2,"",ROUND(VLOOKUP(J505,食材リスト!$A$6:$H$505,6,FALSE)*L505/VLOOKUP(J505,食材リスト!$A$6:$H$505,2,FALSE),1))</f>
        <v/>
      </c>
      <c r="Q505" s="25" t="str">
        <f>IF(COUNTA(J505:L505)&lt;&gt;2,"",ROUND(VLOOKUP(J505,食材リスト!$A$6:$H$505,7,FALSE)*L505/VLOOKUP(J505,食材リスト!$A$6:$H$505,2,FALSE),0))</f>
        <v/>
      </c>
      <c r="S505" s="154"/>
      <c r="T505" s="155"/>
      <c r="U505" s="34"/>
      <c r="V505" s="12" t="str">
        <f>IF(S505="","",VLOOKUP(S505,食材リスト!$A$6:$H$505,3,FALSE))</f>
        <v/>
      </c>
      <c r="W505" s="19" t="str">
        <f>IF(COUNTA(S505:U505)&lt;&gt;2,"",ROUND(VLOOKUP(S505,食材リスト!$A$6:$H$505,4,FALSE)*U505/VLOOKUP(S505,食材リスト!$A$6:$H$505,2,FALSE),1))</f>
        <v/>
      </c>
      <c r="X505" s="30" t="str">
        <f>IF(COUNTA(S505:U505)&lt;&gt;2,"",ROUND(VLOOKUP(S505,食材リスト!$A$6:$H$505,5,FALSE)*U505/VLOOKUP(S505,食材リスト!$A$6:$H$505,2,FALSE),1))</f>
        <v/>
      </c>
      <c r="Y505" s="20" t="str">
        <f>IF(COUNTA(S505:U505)&lt;&gt;2,"",ROUND(VLOOKUP(S505,食材リスト!$A$6:$H$505,6,FALSE)*U505/VLOOKUP(S505,食材リスト!$A$6:$H$505,2,FALSE),1))</f>
        <v/>
      </c>
      <c r="Z505" s="25" t="str">
        <f>IF(COUNTA(S505:U505)&lt;&gt;2,"",ROUND(VLOOKUP(S505,食材リスト!$A$6:$H$505,7,FALSE)*U505/VLOOKUP(S505,食材リスト!$A$6:$H$505,2,FALSE),0))</f>
        <v/>
      </c>
    </row>
    <row r="506" spans="1:26" ht="13.5" customHeight="1">
      <c r="A506" s="154"/>
      <c r="B506" s="155"/>
      <c r="C506" s="34"/>
      <c r="D506" s="12" t="str">
        <f>IF(A506="","",VLOOKUP(A506,食材リスト!$A$6:$H$505,3,FALSE))</f>
        <v/>
      </c>
      <c r="E506" s="19" t="str">
        <f>IF(COUNTA(A506:C506)&lt;&gt;2,"",ROUND(VLOOKUP(A506,食材リスト!$A$6:$H$505,4,FALSE)*C506/VLOOKUP(A506,食材リスト!$A$6:$H$505,2,FALSE),1))</f>
        <v/>
      </c>
      <c r="F506" s="30" t="str">
        <f>IF(COUNTA(A506:C506)&lt;&gt;2,"",ROUND(VLOOKUP(A506,食材リスト!$A$6:$H$505,5,FALSE)*C506/VLOOKUP(A506,食材リスト!$A$6:$H$505,2,FALSE),1))</f>
        <v/>
      </c>
      <c r="G506" s="20" t="str">
        <f>IF(COUNTA(A506:C506)&lt;&gt;2,"",ROUND(VLOOKUP(A506,食材リスト!$A$6:$H$505,6,FALSE)*C506/VLOOKUP(A506,食材リスト!$A$6:$H$505,2,FALSE),1))</f>
        <v/>
      </c>
      <c r="H506" s="25" t="str">
        <f>IF(COUNTA(A506:C506)&lt;&gt;2,"",ROUND(VLOOKUP(A506,食材リスト!$A$6:$H$505,7,FALSE)*C506/VLOOKUP(A506,食材リスト!$A$6:$H$505,2,FALSE),0))</f>
        <v/>
      </c>
      <c r="J506" s="154"/>
      <c r="K506" s="155"/>
      <c r="L506" s="34"/>
      <c r="M506" s="12" t="str">
        <f>IF(J506="","",VLOOKUP(J506,食材リスト!$A$6:$H$505,3,FALSE))</f>
        <v/>
      </c>
      <c r="N506" s="19" t="str">
        <f>IF(COUNTA(J506:L506)&lt;&gt;2,"",ROUND(VLOOKUP(J506,食材リスト!$A$6:$H$505,4,FALSE)*L506/VLOOKUP(J506,食材リスト!$A$6:$H$505,2,FALSE),1))</f>
        <v/>
      </c>
      <c r="O506" s="30" t="str">
        <f>IF(COUNTA(J506:L506)&lt;&gt;2,"",ROUND(VLOOKUP(J506,食材リスト!$A$6:$H$505,5,FALSE)*L506/VLOOKUP(J506,食材リスト!$A$6:$H$505,2,FALSE),1))</f>
        <v/>
      </c>
      <c r="P506" s="20" t="str">
        <f>IF(COUNTA(J506:L506)&lt;&gt;2,"",ROUND(VLOOKUP(J506,食材リスト!$A$6:$H$505,6,FALSE)*L506/VLOOKUP(J506,食材リスト!$A$6:$H$505,2,FALSE),1))</f>
        <v/>
      </c>
      <c r="Q506" s="25" t="str">
        <f>IF(COUNTA(J506:L506)&lt;&gt;2,"",ROUND(VLOOKUP(J506,食材リスト!$A$6:$H$505,7,FALSE)*L506/VLOOKUP(J506,食材リスト!$A$6:$H$505,2,FALSE),0))</f>
        <v/>
      </c>
      <c r="S506" s="154"/>
      <c r="T506" s="155"/>
      <c r="U506" s="34"/>
      <c r="V506" s="12" t="str">
        <f>IF(S506="","",VLOOKUP(S506,食材リスト!$A$6:$H$505,3,FALSE))</f>
        <v/>
      </c>
      <c r="W506" s="19" t="str">
        <f>IF(COUNTA(S506:U506)&lt;&gt;2,"",ROUND(VLOOKUP(S506,食材リスト!$A$6:$H$505,4,FALSE)*U506/VLOOKUP(S506,食材リスト!$A$6:$H$505,2,FALSE),1))</f>
        <v/>
      </c>
      <c r="X506" s="30" t="str">
        <f>IF(COUNTA(S506:U506)&lt;&gt;2,"",ROUND(VLOOKUP(S506,食材リスト!$A$6:$H$505,5,FALSE)*U506/VLOOKUP(S506,食材リスト!$A$6:$H$505,2,FALSE),1))</f>
        <v/>
      </c>
      <c r="Y506" s="20" t="str">
        <f>IF(COUNTA(S506:U506)&lt;&gt;2,"",ROUND(VLOOKUP(S506,食材リスト!$A$6:$H$505,6,FALSE)*U506/VLOOKUP(S506,食材リスト!$A$6:$H$505,2,FALSE),1))</f>
        <v/>
      </c>
      <c r="Z506" s="25" t="str">
        <f>IF(COUNTA(S506:U506)&lt;&gt;2,"",ROUND(VLOOKUP(S506,食材リスト!$A$6:$H$505,7,FALSE)*U506/VLOOKUP(S506,食材リスト!$A$6:$H$505,2,FALSE),0))</f>
        <v/>
      </c>
    </row>
    <row r="507" spans="1:26" ht="13.5" customHeight="1">
      <c r="A507" s="154"/>
      <c r="B507" s="155"/>
      <c r="C507" s="34"/>
      <c r="D507" s="12" t="str">
        <f>IF(A507="","",VLOOKUP(A507,食材リスト!$A$6:$H$505,3,FALSE))</f>
        <v/>
      </c>
      <c r="E507" s="19" t="str">
        <f>IF(COUNTA(A507:C507)&lt;&gt;2,"",ROUND(VLOOKUP(A507,食材リスト!$A$6:$H$505,4,FALSE)*C507/VLOOKUP(A507,食材リスト!$A$6:$H$505,2,FALSE),1))</f>
        <v/>
      </c>
      <c r="F507" s="30" t="str">
        <f>IF(COUNTA(A507:C507)&lt;&gt;2,"",ROUND(VLOOKUP(A507,食材リスト!$A$6:$H$505,5,FALSE)*C507/VLOOKUP(A507,食材リスト!$A$6:$H$505,2,FALSE),1))</f>
        <v/>
      </c>
      <c r="G507" s="20" t="str">
        <f>IF(COUNTA(A507:C507)&lt;&gt;2,"",ROUND(VLOOKUP(A507,食材リスト!$A$6:$H$505,6,FALSE)*C507/VLOOKUP(A507,食材リスト!$A$6:$H$505,2,FALSE),1))</f>
        <v/>
      </c>
      <c r="H507" s="25" t="str">
        <f>IF(COUNTA(A507:C507)&lt;&gt;2,"",ROUND(VLOOKUP(A507,食材リスト!$A$6:$H$505,7,FALSE)*C507/VLOOKUP(A507,食材リスト!$A$6:$H$505,2,FALSE),0))</f>
        <v/>
      </c>
      <c r="J507" s="154"/>
      <c r="K507" s="155"/>
      <c r="L507" s="34"/>
      <c r="M507" s="12" t="str">
        <f>IF(J507="","",VLOOKUP(J507,食材リスト!$A$6:$H$505,3,FALSE))</f>
        <v/>
      </c>
      <c r="N507" s="19" t="str">
        <f>IF(COUNTA(J507:L507)&lt;&gt;2,"",ROUND(VLOOKUP(J507,食材リスト!$A$6:$H$505,4,FALSE)*L507/VLOOKUP(J507,食材リスト!$A$6:$H$505,2,FALSE),1))</f>
        <v/>
      </c>
      <c r="O507" s="30" t="str">
        <f>IF(COUNTA(J507:L507)&lt;&gt;2,"",ROUND(VLOOKUP(J507,食材リスト!$A$6:$H$505,5,FALSE)*L507/VLOOKUP(J507,食材リスト!$A$6:$H$505,2,FALSE),1))</f>
        <v/>
      </c>
      <c r="P507" s="20" t="str">
        <f>IF(COUNTA(J507:L507)&lt;&gt;2,"",ROUND(VLOOKUP(J507,食材リスト!$A$6:$H$505,6,FALSE)*L507/VLOOKUP(J507,食材リスト!$A$6:$H$505,2,FALSE),1))</f>
        <v/>
      </c>
      <c r="Q507" s="25" t="str">
        <f>IF(COUNTA(J507:L507)&lt;&gt;2,"",ROUND(VLOOKUP(J507,食材リスト!$A$6:$H$505,7,FALSE)*L507/VLOOKUP(J507,食材リスト!$A$6:$H$505,2,FALSE),0))</f>
        <v/>
      </c>
      <c r="S507" s="154"/>
      <c r="T507" s="155"/>
      <c r="U507" s="34"/>
      <c r="V507" s="12" t="str">
        <f>IF(S507="","",VLOOKUP(S507,食材リスト!$A$6:$H$505,3,FALSE))</f>
        <v/>
      </c>
      <c r="W507" s="19" t="str">
        <f>IF(COUNTA(S507:U507)&lt;&gt;2,"",ROUND(VLOOKUP(S507,食材リスト!$A$6:$H$505,4,FALSE)*U507/VLOOKUP(S507,食材リスト!$A$6:$H$505,2,FALSE),1))</f>
        <v/>
      </c>
      <c r="X507" s="30" t="str">
        <f>IF(COUNTA(S507:U507)&lt;&gt;2,"",ROUND(VLOOKUP(S507,食材リスト!$A$6:$H$505,5,FALSE)*U507/VLOOKUP(S507,食材リスト!$A$6:$H$505,2,FALSE),1))</f>
        <v/>
      </c>
      <c r="Y507" s="20" t="str">
        <f>IF(COUNTA(S507:U507)&lt;&gt;2,"",ROUND(VLOOKUP(S507,食材リスト!$A$6:$H$505,6,FALSE)*U507/VLOOKUP(S507,食材リスト!$A$6:$H$505,2,FALSE),1))</f>
        <v/>
      </c>
      <c r="Z507" s="25" t="str">
        <f>IF(COUNTA(S507:U507)&lt;&gt;2,"",ROUND(VLOOKUP(S507,食材リスト!$A$6:$H$505,7,FALSE)*U507/VLOOKUP(S507,食材リスト!$A$6:$H$505,2,FALSE),0))</f>
        <v/>
      </c>
    </row>
    <row r="508" spans="1:26" ht="13.5" customHeight="1">
      <c r="A508" s="154"/>
      <c r="B508" s="155"/>
      <c r="C508" s="34"/>
      <c r="D508" s="12" t="str">
        <f>IF(A508="","",VLOOKUP(A508,食材リスト!$A$6:$H$505,3,FALSE))</f>
        <v/>
      </c>
      <c r="E508" s="19" t="str">
        <f>IF(COUNTA(A508:C508)&lt;&gt;2,"",ROUND(VLOOKUP(A508,食材リスト!$A$6:$H$505,4,FALSE)*C508/VLOOKUP(A508,食材リスト!$A$6:$H$505,2,FALSE),1))</f>
        <v/>
      </c>
      <c r="F508" s="30" t="str">
        <f>IF(COUNTA(A508:C508)&lt;&gt;2,"",ROUND(VLOOKUP(A508,食材リスト!$A$6:$H$505,5,FALSE)*C508/VLOOKUP(A508,食材リスト!$A$6:$H$505,2,FALSE),1))</f>
        <v/>
      </c>
      <c r="G508" s="20" t="str">
        <f>IF(COUNTA(A508:C508)&lt;&gt;2,"",ROUND(VLOOKUP(A508,食材リスト!$A$6:$H$505,6,FALSE)*C508/VLOOKUP(A508,食材リスト!$A$6:$H$505,2,FALSE),1))</f>
        <v/>
      </c>
      <c r="H508" s="25" t="str">
        <f>IF(COUNTA(A508:C508)&lt;&gt;2,"",ROUND(VLOOKUP(A508,食材リスト!$A$6:$H$505,7,FALSE)*C508/VLOOKUP(A508,食材リスト!$A$6:$H$505,2,FALSE),0))</f>
        <v/>
      </c>
      <c r="J508" s="154"/>
      <c r="K508" s="155"/>
      <c r="L508" s="34"/>
      <c r="M508" s="12" t="str">
        <f>IF(J508="","",VLOOKUP(J508,食材リスト!$A$6:$H$505,3,FALSE))</f>
        <v/>
      </c>
      <c r="N508" s="19" t="str">
        <f>IF(COUNTA(J508:L508)&lt;&gt;2,"",ROUND(VLOOKUP(J508,食材リスト!$A$6:$H$505,4,FALSE)*L508/VLOOKUP(J508,食材リスト!$A$6:$H$505,2,FALSE),1))</f>
        <v/>
      </c>
      <c r="O508" s="30" t="str">
        <f>IF(COUNTA(J508:L508)&lt;&gt;2,"",ROUND(VLOOKUP(J508,食材リスト!$A$6:$H$505,5,FALSE)*L508/VLOOKUP(J508,食材リスト!$A$6:$H$505,2,FALSE),1))</f>
        <v/>
      </c>
      <c r="P508" s="20" t="str">
        <f>IF(COUNTA(J508:L508)&lt;&gt;2,"",ROUND(VLOOKUP(J508,食材リスト!$A$6:$H$505,6,FALSE)*L508/VLOOKUP(J508,食材リスト!$A$6:$H$505,2,FALSE),1))</f>
        <v/>
      </c>
      <c r="Q508" s="25" t="str">
        <f>IF(COUNTA(J508:L508)&lt;&gt;2,"",ROUND(VLOOKUP(J508,食材リスト!$A$6:$H$505,7,FALSE)*L508/VLOOKUP(J508,食材リスト!$A$6:$H$505,2,FALSE),0))</f>
        <v/>
      </c>
      <c r="S508" s="154"/>
      <c r="T508" s="155"/>
      <c r="U508" s="34"/>
      <c r="V508" s="12" t="str">
        <f>IF(S508="","",VLOOKUP(S508,食材リスト!$A$6:$H$505,3,FALSE))</f>
        <v/>
      </c>
      <c r="W508" s="19" t="str">
        <f>IF(COUNTA(S508:U508)&lt;&gt;2,"",ROUND(VLOOKUP(S508,食材リスト!$A$6:$H$505,4,FALSE)*U508/VLOOKUP(S508,食材リスト!$A$6:$H$505,2,FALSE),1))</f>
        <v/>
      </c>
      <c r="X508" s="30" t="str">
        <f>IF(COUNTA(S508:U508)&lt;&gt;2,"",ROUND(VLOOKUP(S508,食材リスト!$A$6:$H$505,5,FALSE)*U508/VLOOKUP(S508,食材リスト!$A$6:$H$505,2,FALSE),1))</f>
        <v/>
      </c>
      <c r="Y508" s="20" t="str">
        <f>IF(COUNTA(S508:U508)&lt;&gt;2,"",ROUND(VLOOKUP(S508,食材リスト!$A$6:$H$505,6,FALSE)*U508/VLOOKUP(S508,食材リスト!$A$6:$H$505,2,FALSE),1))</f>
        <v/>
      </c>
      <c r="Z508" s="25" t="str">
        <f>IF(COUNTA(S508:U508)&lt;&gt;2,"",ROUND(VLOOKUP(S508,食材リスト!$A$6:$H$505,7,FALSE)*U508/VLOOKUP(S508,食材リスト!$A$6:$H$505,2,FALSE),0))</f>
        <v/>
      </c>
    </row>
    <row r="509" spans="1:26" ht="13.5" customHeight="1">
      <c r="A509" s="154"/>
      <c r="B509" s="155"/>
      <c r="C509" s="34"/>
      <c r="D509" s="12" t="str">
        <f>IF(A509="","",VLOOKUP(A509,食材リスト!$A$6:$H$505,3,FALSE))</f>
        <v/>
      </c>
      <c r="E509" s="19" t="str">
        <f>IF(COUNTA(A509:C509)&lt;&gt;2,"",ROUND(VLOOKUP(A509,食材リスト!$A$6:$H$505,4,FALSE)*C509/VLOOKUP(A509,食材リスト!$A$6:$H$505,2,FALSE),1))</f>
        <v/>
      </c>
      <c r="F509" s="30" t="str">
        <f>IF(COUNTA(A509:C509)&lt;&gt;2,"",ROUND(VLOOKUP(A509,食材リスト!$A$6:$H$505,5,FALSE)*C509/VLOOKUP(A509,食材リスト!$A$6:$H$505,2,FALSE),1))</f>
        <v/>
      </c>
      <c r="G509" s="20" t="str">
        <f>IF(COUNTA(A509:C509)&lt;&gt;2,"",ROUND(VLOOKUP(A509,食材リスト!$A$6:$H$505,6,FALSE)*C509/VLOOKUP(A509,食材リスト!$A$6:$H$505,2,FALSE),1))</f>
        <v/>
      </c>
      <c r="H509" s="25" t="str">
        <f>IF(COUNTA(A509:C509)&lt;&gt;2,"",ROUND(VLOOKUP(A509,食材リスト!$A$6:$H$505,7,FALSE)*C509/VLOOKUP(A509,食材リスト!$A$6:$H$505,2,FALSE),0))</f>
        <v/>
      </c>
      <c r="J509" s="154"/>
      <c r="K509" s="155"/>
      <c r="L509" s="34"/>
      <c r="M509" s="12" t="str">
        <f>IF(J509="","",VLOOKUP(J509,食材リスト!$A$6:$H$505,3,FALSE))</f>
        <v/>
      </c>
      <c r="N509" s="19" t="str">
        <f>IF(COUNTA(J509:L509)&lt;&gt;2,"",ROUND(VLOOKUP(J509,食材リスト!$A$6:$H$505,4,FALSE)*L509/VLOOKUP(J509,食材リスト!$A$6:$H$505,2,FALSE),1))</f>
        <v/>
      </c>
      <c r="O509" s="30" t="str">
        <f>IF(COUNTA(J509:L509)&lt;&gt;2,"",ROUND(VLOOKUP(J509,食材リスト!$A$6:$H$505,5,FALSE)*L509/VLOOKUP(J509,食材リスト!$A$6:$H$505,2,FALSE),1))</f>
        <v/>
      </c>
      <c r="P509" s="20" t="str">
        <f>IF(COUNTA(J509:L509)&lt;&gt;2,"",ROUND(VLOOKUP(J509,食材リスト!$A$6:$H$505,6,FALSE)*L509/VLOOKUP(J509,食材リスト!$A$6:$H$505,2,FALSE),1))</f>
        <v/>
      </c>
      <c r="Q509" s="25" t="str">
        <f>IF(COUNTA(J509:L509)&lt;&gt;2,"",ROUND(VLOOKUP(J509,食材リスト!$A$6:$H$505,7,FALSE)*L509/VLOOKUP(J509,食材リスト!$A$6:$H$505,2,FALSE),0))</f>
        <v/>
      </c>
      <c r="S509" s="154"/>
      <c r="T509" s="155"/>
      <c r="U509" s="34"/>
      <c r="V509" s="12" t="str">
        <f>IF(S509="","",VLOOKUP(S509,食材リスト!$A$6:$H$505,3,FALSE))</f>
        <v/>
      </c>
      <c r="W509" s="19" t="str">
        <f>IF(COUNTA(S509:U509)&lt;&gt;2,"",ROUND(VLOOKUP(S509,食材リスト!$A$6:$H$505,4,FALSE)*U509/VLOOKUP(S509,食材リスト!$A$6:$H$505,2,FALSE),1))</f>
        <v/>
      </c>
      <c r="X509" s="30" t="str">
        <f>IF(COUNTA(S509:U509)&lt;&gt;2,"",ROUND(VLOOKUP(S509,食材リスト!$A$6:$H$505,5,FALSE)*U509/VLOOKUP(S509,食材リスト!$A$6:$H$505,2,FALSE),1))</f>
        <v/>
      </c>
      <c r="Y509" s="20" t="str">
        <f>IF(COUNTA(S509:U509)&lt;&gt;2,"",ROUND(VLOOKUP(S509,食材リスト!$A$6:$H$505,6,FALSE)*U509/VLOOKUP(S509,食材リスト!$A$6:$H$505,2,FALSE),1))</f>
        <v/>
      </c>
      <c r="Z509" s="25" t="str">
        <f>IF(COUNTA(S509:U509)&lt;&gt;2,"",ROUND(VLOOKUP(S509,食材リスト!$A$6:$H$505,7,FALSE)*U509/VLOOKUP(S509,食材リスト!$A$6:$H$505,2,FALSE),0))</f>
        <v/>
      </c>
    </row>
    <row r="510" spans="1:26" ht="13.5" customHeight="1">
      <c r="A510" s="154"/>
      <c r="B510" s="155"/>
      <c r="C510" s="34"/>
      <c r="D510" s="12" t="str">
        <f>IF(A510="","",VLOOKUP(A510,食材リスト!$A$6:$H$505,3,FALSE))</f>
        <v/>
      </c>
      <c r="E510" s="19" t="str">
        <f>IF(COUNTA(A510:C510)&lt;&gt;2,"",ROUND(VLOOKUP(A510,食材リスト!$A$6:$H$505,4,FALSE)*C510/VLOOKUP(A510,食材リスト!$A$6:$H$505,2,FALSE),1))</f>
        <v/>
      </c>
      <c r="F510" s="30" t="str">
        <f>IF(COUNTA(A510:C510)&lt;&gt;2,"",ROUND(VLOOKUP(A510,食材リスト!$A$6:$H$505,5,FALSE)*C510/VLOOKUP(A510,食材リスト!$A$6:$H$505,2,FALSE),1))</f>
        <v/>
      </c>
      <c r="G510" s="20" t="str">
        <f>IF(COUNTA(A510:C510)&lt;&gt;2,"",ROUND(VLOOKUP(A510,食材リスト!$A$6:$H$505,6,FALSE)*C510/VLOOKUP(A510,食材リスト!$A$6:$H$505,2,FALSE),1))</f>
        <v/>
      </c>
      <c r="H510" s="25" t="str">
        <f>IF(COUNTA(A510:C510)&lt;&gt;2,"",ROUND(VLOOKUP(A510,食材リスト!$A$6:$H$505,7,FALSE)*C510/VLOOKUP(A510,食材リスト!$A$6:$H$505,2,FALSE),0))</f>
        <v/>
      </c>
      <c r="J510" s="154"/>
      <c r="K510" s="155"/>
      <c r="L510" s="34"/>
      <c r="M510" s="12" t="str">
        <f>IF(J510="","",VLOOKUP(J510,食材リスト!$A$6:$H$505,3,FALSE))</f>
        <v/>
      </c>
      <c r="N510" s="19" t="str">
        <f>IF(COUNTA(J510:L510)&lt;&gt;2,"",ROUND(VLOOKUP(J510,食材リスト!$A$6:$H$505,4,FALSE)*L510/VLOOKUP(J510,食材リスト!$A$6:$H$505,2,FALSE),1))</f>
        <v/>
      </c>
      <c r="O510" s="30" t="str">
        <f>IF(COUNTA(J510:L510)&lt;&gt;2,"",ROUND(VLOOKUP(J510,食材リスト!$A$6:$H$505,5,FALSE)*L510/VLOOKUP(J510,食材リスト!$A$6:$H$505,2,FALSE),1))</f>
        <v/>
      </c>
      <c r="P510" s="20" t="str">
        <f>IF(COUNTA(J510:L510)&lt;&gt;2,"",ROUND(VLOOKUP(J510,食材リスト!$A$6:$H$505,6,FALSE)*L510/VLOOKUP(J510,食材リスト!$A$6:$H$505,2,FALSE),1))</f>
        <v/>
      </c>
      <c r="Q510" s="25" t="str">
        <f>IF(COUNTA(J510:L510)&lt;&gt;2,"",ROUND(VLOOKUP(J510,食材リスト!$A$6:$H$505,7,FALSE)*L510/VLOOKUP(J510,食材リスト!$A$6:$H$505,2,FALSE),0))</f>
        <v/>
      </c>
      <c r="S510" s="154"/>
      <c r="T510" s="155"/>
      <c r="U510" s="34"/>
      <c r="V510" s="12" t="str">
        <f>IF(S510="","",VLOOKUP(S510,食材リスト!$A$6:$H$505,3,FALSE))</f>
        <v/>
      </c>
      <c r="W510" s="19" t="str">
        <f>IF(COUNTA(S510:U510)&lt;&gt;2,"",ROUND(VLOOKUP(S510,食材リスト!$A$6:$H$505,4,FALSE)*U510/VLOOKUP(S510,食材リスト!$A$6:$H$505,2,FALSE),1))</f>
        <v/>
      </c>
      <c r="X510" s="30" t="str">
        <f>IF(COUNTA(S510:U510)&lt;&gt;2,"",ROUND(VLOOKUP(S510,食材リスト!$A$6:$H$505,5,FALSE)*U510/VLOOKUP(S510,食材リスト!$A$6:$H$505,2,FALSE),1))</f>
        <v/>
      </c>
      <c r="Y510" s="20" t="str">
        <f>IF(COUNTA(S510:U510)&lt;&gt;2,"",ROUND(VLOOKUP(S510,食材リスト!$A$6:$H$505,6,FALSE)*U510/VLOOKUP(S510,食材リスト!$A$6:$H$505,2,FALSE),1))</f>
        <v/>
      </c>
      <c r="Z510" s="25" t="str">
        <f>IF(COUNTA(S510:U510)&lt;&gt;2,"",ROUND(VLOOKUP(S510,食材リスト!$A$6:$H$505,7,FALSE)*U510/VLOOKUP(S510,食材リスト!$A$6:$H$505,2,FALSE),0))</f>
        <v/>
      </c>
    </row>
    <row r="511" spans="1:26" ht="13.5" customHeight="1">
      <c r="A511" s="154"/>
      <c r="B511" s="155"/>
      <c r="C511" s="34"/>
      <c r="D511" s="12" t="str">
        <f>IF(A511="","",VLOOKUP(A511,食材リスト!$A$6:$H$505,3,FALSE))</f>
        <v/>
      </c>
      <c r="E511" s="19" t="str">
        <f>IF(COUNTA(A511:C511)&lt;&gt;2,"",ROUND(VLOOKUP(A511,食材リスト!$A$6:$H$505,4,FALSE)*C511/VLOOKUP(A511,食材リスト!$A$6:$H$505,2,FALSE),1))</f>
        <v/>
      </c>
      <c r="F511" s="30" t="str">
        <f>IF(COUNTA(A511:C511)&lt;&gt;2,"",ROUND(VLOOKUP(A511,食材リスト!$A$6:$H$505,5,FALSE)*C511/VLOOKUP(A511,食材リスト!$A$6:$H$505,2,FALSE),1))</f>
        <v/>
      </c>
      <c r="G511" s="20" t="str">
        <f>IF(COUNTA(A511:C511)&lt;&gt;2,"",ROUND(VLOOKUP(A511,食材リスト!$A$6:$H$505,6,FALSE)*C511/VLOOKUP(A511,食材リスト!$A$6:$H$505,2,FALSE),1))</f>
        <v/>
      </c>
      <c r="H511" s="25" t="str">
        <f>IF(COUNTA(A511:C511)&lt;&gt;2,"",ROUND(VLOOKUP(A511,食材リスト!$A$6:$H$505,7,FALSE)*C511/VLOOKUP(A511,食材リスト!$A$6:$H$505,2,FALSE),0))</f>
        <v/>
      </c>
      <c r="J511" s="154"/>
      <c r="K511" s="155"/>
      <c r="L511" s="34"/>
      <c r="M511" s="12" t="str">
        <f>IF(J511="","",VLOOKUP(J511,食材リスト!$A$6:$H$505,3,FALSE))</f>
        <v/>
      </c>
      <c r="N511" s="19" t="str">
        <f>IF(COUNTA(J511:L511)&lt;&gt;2,"",ROUND(VLOOKUP(J511,食材リスト!$A$6:$H$505,4,FALSE)*L511/VLOOKUP(J511,食材リスト!$A$6:$H$505,2,FALSE),1))</f>
        <v/>
      </c>
      <c r="O511" s="30" t="str">
        <f>IF(COUNTA(J511:L511)&lt;&gt;2,"",ROUND(VLOOKUP(J511,食材リスト!$A$6:$H$505,5,FALSE)*L511/VLOOKUP(J511,食材リスト!$A$6:$H$505,2,FALSE),1))</f>
        <v/>
      </c>
      <c r="P511" s="20" t="str">
        <f>IF(COUNTA(J511:L511)&lt;&gt;2,"",ROUND(VLOOKUP(J511,食材リスト!$A$6:$H$505,6,FALSE)*L511/VLOOKUP(J511,食材リスト!$A$6:$H$505,2,FALSE),1))</f>
        <v/>
      </c>
      <c r="Q511" s="25" t="str">
        <f>IF(COUNTA(J511:L511)&lt;&gt;2,"",ROUND(VLOOKUP(J511,食材リスト!$A$6:$H$505,7,FALSE)*L511/VLOOKUP(J511,食材リスト!$A$6:$H$505,2,FALSE),0))</f>
        <v/>
      </c>
      <c r="S511" s="154"/>
      <c r="T511" s="155"/>
      <c r="U511" s="34"/>
      <c r="V511" s="12" t="str">
        <f>IF(S511="","",VLOOKUP(S511,食材リスト!$A$6:$H$505,3,FALSE))</f>
        <v/>
      </c>
      <c r="W511" s="19" t="str">
        <f>IF(COUNTA(S511:U511)&lt;&gt;2,"",ROUND(VLOOKUP(S511,食材リスト!$A$6:$H$505,4,FALSE)*U511/VLOOKUP(S511,食材リスト!$A$6:$H$505,2,FALSE),1))</f>
        <v/>
      </c>
      <c r="X511" s="30" t="str">
        <f>IF(COUNTA(S511:U511)&lt;&gt;2,"",ROUND(VLOOKUP(S511,食材リスト!$A$6:$H$505,5,FALSE)*U511/VLOOKUP(S511,食材リスト!$A$6:$H$505,2,FALSE),1))</f>
        <v/>
      </c>
      <c r="Y511" s="20" t="str">
        <f>IF(COUNTA(S511:U511)&lt;&gt;2,"",ROUND(VLOOKUP(S511,食材リスト!$A$6:$H$505,6,FALSE)*U511/VLOOKUP(S511,食材リスト!$A$6:$H$505,2,FALSE),1))</f>
        <v/>
      </c>
      <c r="Z511" s="25" t="str">
        <f>IF(COUNTA(S511:U511)&lt;&gt;2,"",ROUND(VLOOKUP(S511,食材リスト!$A$6:$H$505,7,FALSE)*U511/VLOOKUP(S511,食材リスト!$A$6:$H$505,2,FALSE),0))</f>
        <v/>
      </c>
    </row>
    <row r="512" spans="1:26" ht="13.5" customHeight="1">
      <c r="A512" s="152"/>
      <c r="B512" s="153"/>
      <c r="C512" s="43"/>
      <c r="D512" s="13" t="str">
        <f>IF(A512="","",VLOOKUP(A512,食材リスト!$A$6:$H$505,3,FALSE))</f>
        <v/>
      </c>
      <c r="E512" s="21" t="str">
        <f>IF(COUNTA(A512:C512)&lt;&gt;2,"",ROUND(VLOOKUP(A512,食材リスト!$A$6:$H$505,4,FALSE)*C512/VLOOKUP(A512,食材リスト!$A$6:$H$505,2,FALSE),1))</f>
        <v/>
      </c>
      <c r="F512" s="31" t="str">
        <f>IF(COUNTA(A512:C512)&lt;&gt;2,"",ROUND(VLOOKUP(A512,食材リスト!$A$6:$H$505,5,FALSE)*C512/VLOOKUP(A512,食材リスト!$A$6:$H$505,2,FALSE),1))</f>
        <v/>
      </c>
      <c r="G512" s="22" t="str">
        <f>IF(COUNTA(A512:C512)&lt;&gt;2,"",ROUND(VLOOKUP(A512,食材リスト!$A$6:$H$505,6,FALSE)*C512/VLOOKUP(A512,食材リスト!$A$6:$H$505,2,FALSE),1))</f>
        <v/>
      </c>
      <c r="H512" s="26" t="str">
        <f>IF(COUNTA(A512:C512)&lt;&gt;2,"",ROUND(VLOOKUP(A512,食材リスト!$A$6:$H$505,7,FALSE)*C512/VLOOKUP(A512,食材リスト!$A$6:$H$505,2,FALSE),0))</f>
        <v/>
      </c>
      <c r="J512" s="152"/>
      <c r="K512" s="153"/>
      <c r="L512" s="43"/>
      <c r="M512" s="13" t="str">
        <f>IF(J512="","",VLOOKUP(J512,食材リスト!$A$6:$H$505,3,FALSE))</f>
        <v/>
      </c>
      <c r="N512" s="21" t="str">
        <f>IF(COUNTA(J512:L512)&lt;&gt;2,"",ROUND(VLOOKUP(J512,食材リスト!$A$6:$H$505,4,FALSE)*L512/VLOOKUP(J512,食材リスト!$A$6:$H$505,2,FALSE),1))</f>
        <v/>
      </c>
      <c r="O512" s="31" t="str">
        <f>IF(COUNTA(J512:L512)&lt;&gt;2,"",ROUND(VLOOKUP(J512,食材リスト!$A$6:$H$505,5,FALSE)*L512/VLOOKUP(J512,食材リスト!$A$6:$H$505,2,FALSE),1))</f>
        <v/>
      </c>
      <c r="P512" s="22" t="str">
        <f>IF(COUNTA(J512:L512)&lt;&gt;2,"",ROUND(VLOOKUP(J512,食材リスト!$A$6:$H$505,6,FALSE)*L512/VLOOKUP(J512,食材リスト!$A$6:$H$505,2,FALSE),1))</f>
        <v/>
      </c>
      <c r="Q512" s="26" t="str">
        <f>IF(COUNTA(J512:L512)&lt;&gt;2,"",ROUND(VLOOKUP(J512,食材リスト!$A$6:$H$505,7,FALSE)*L512/VLOOKUP(J512,食材リスト!$A$6:$H$505,2,FALSE),0))</f>
        <v/>
      </c>
      <c r="S512" s="152"/>
      <c r="T512" s="153"/>
      <c r="U512" s="43"/>
      <c r="V512" s="13" t="str">
        <f>IF(S512="","",VLOOKUP(S512,食材リスト!$A$6:$H$505,3,FALSE))</f>
        <v/>
      </c>
      <c r="W512" s="21" t="str">
        <f>IF(COUNTA(S512:U512)&lt;&gt;2,"",ROUND(VLOOKUP(S512,食材リスト!$A$6:$H$505,4,FALSE)*U512/VLOOKUP(S512,食材リスト!$A$6:$H$505,2,FALSE),1))</f>
        <v/>
      </c>
      <c r="X512" s="31" t="str">
        <f>IF(COUNTA(S512:U512)&lt;&gt;2,"",ROUND(VLOOKUP(S512,食材リスト!$A$6:$H$505,5,FALSE)*U512/VLOOKUP(S512,食材リスト!$A$6:$H$505,2,FALSE),1))</f>
        <v/>
      </c>
      <c r="Y512" s="22" t="str">
        <f>IF(COUNTA(S512:U512)&lt;&gt;2,"",ROUND(VLOOKUP(S512,食材リスト!$A$6:$H$505,6,FALSE)*U512/VLOOKUP(S512,食材リスト!$A$6:$H$505,2,FALSE),1))</f>
        <v/>
      </c>
      <c r="Z512" s="26" t="str">
        <f>IF(COUNTA(S512:U512)&lt;&gt;2,"",ROUND(VLOOKUP(S512,食材リスト!$A$6:$H$505,7,FALSE)*U512/VLOOKUP(S512,食材リスト!$A$6:$H$505,2,FALSE),0))</f>
        <v/>
      </c>
    </row>
    <row r="513" spans="1:26" ht="13.5" customHeight="1">
      <c r="N513" s="5"/>
      <c r="O513" s="5"/>
    </row>
    <row r="514" spans="1:26" ht="13.5" customHeight="1">
      <c r="A514" s="27"/>
      <c r="E514"/>
      <c r="F514"/>
    </row>
    <row r="515" spans="1:26" ht="13.5" customHeight="1">
      <c r="A515" s="158" t="s">
        <v>46</v>
      </c>
      <c r="E515" s="102" t="s">
        <v>42</v>
      </c>
      <c r="F515" s="103"/>
      <c r="G515" s="103"/>
      <c r="H515" s="104"/>
      <c r="J515" s="158" t="s">
        <v>46</v>
      </c>
      <c r="N515" s="102" t="s">
        <v>42</v>
      </c>
      <c r="O515" s="103"/>
      <c r="P515" s="103"/>
      <c r="Q515" s="104"/>
      <c r="S515" s="158" t="s">
        <v>46</v>
      </c>
      <c r="W515" s="102" t="s">
        <v>42</v>
      </c>
      <c r="X515" s="103"/>
      <c r="Y515" s="103"/>
      <c r="Z515" s="104"/>
    </row>
    <row r="516" spans="1:26" ht="13.5" customHeight="1">
      <c r="A516" s="213"/>
      <c r="E516" s="81" t="str">
        <f>IF(SUM(E518:G537)=0,"",ROUND(SUM(E518:E537),0)&amp;"g "&amp;"("&amp;ROUND(SUM(E518:E537)*100/(SUM(E518:E537)+SUM(F518:F537)+SUM(G518:G537)),0)&amp;"%)")</f>
        <v/>
      </c>
      <c r="F516" s="80" t="str">
        <f>IF(SUM(E518:G537)=0,"",ROUND(SUM(F518:F537),0)&amp;"g "&amp;"("&amp;ROUND(SUM(F518:F537)*100/(SUM(E518:E537)+SUM(F518:F537)+SUM(G518:G537)),0)&amp;"%)")</f>
        <v/>
      </c>
      <c r="G516" s="78" t="str">
        <f>IF(SUM(E518:G537)=0,"",ROUND(SUM(G518:G537),0)&amp;"g "&amp;"("&amp;ROUND(SUM(G518:G537)*100/(SUM(E518:E537)+SUM(F518:F537)+SUM(G518:G537)),0)&amp;"%)")</f>
        <v/>
      </c>
      <c r="H516" s="79">
        <f>SUM(H518:H537)</f>
        <v>0</v>
      </c>
      <c r="J516" s="213"/>
      <c r="N516" s="81" t="str">
        <f>IF(SUM(N518:P537)=0,"",ROUND(SUM(N518:N537),0)&amp;"g "&amp;"("&amp;ROUND(SUM(N518:N537)*100/(SUM(N518:N537)+SUM(O518:O537)+SUM(P518:P537)),0)&amp;"%)")</f>
        <v/>
      </c>
      <c r="O516" s="80" t="str">
        <f>IF(SUM(N518:P537)=0,"",ROUND(SUM(O518:O537),0)&amp;"g "&amp;"("&amp;ROUND(SUM(O518:O537)*100/(SUM(N518:N537)+SUM(O518:O537)+SUM(P518:P537)),0)&amp;"%)")</f>
        <v/>
      </c>
      <c r="P516" s="78" t="str">
        <f>IF(SUM(N518:P537)=0,"",ROUND(SUM(P518:P537),0)&amp;"g "&amp;"("&amp;ROUND(SUM(P518:P537)*100/(SUM(N518:N537)+SUM(O518:O537)+SUM(P518:P537)),0)&amp;"%)")</f>
        <v/>
      </c>
      <c r="Q516" s="79">
        <f>SUM(Q518:Q537)</f>
        <v>0</v>
      </c>
      <c r="S516" s="213"/>
      <c r="W516" s="81" t="str">
        <f>IF(SUM(W518:Y537)=0,"",ROUND(SUM(W518:W537),0)&amp;"g "&amp;"("&amp;ROUND(SUM(W518:W537)*100/(SUM(W518:W537)+SUM(X518:X537)+SUM(Y518:Y537)),0)&amp;"%)")</f>
        <v/>
      </c>
      <c r="X516" s="80" t="str">
        <f>IF(SUM(W518:Y537)=0,"",ROUND(SUM(X518:X537),0)&amp;"g "&amp;"("&amp;ROUND(SUM(X518:X537)*100/(SUM(W518:W537)+SUM(X518:X537)+SUM(Y518:Y537)),0)&amp;"%)")</f>
        <v/>
      </c>
      <c r="Y516" s="78" t="str">
        <f>IF(SUM(W518:Y537)=0,"",ROUND(SUM(Y518:Y537),0)&amp;"g "&amp;"("&amp;ROUND(SUM(Y518:Y537)*100/(SUM(W518:W537)+SUM(X518:X537)+SUM(Y518:Y537)),0)&amp;"%)")</f>
        <v/>
      </c>
      <c r="Z516" s="79">
        <f>SUM(Z518:Z537)</f>
        <v>0</v>
      </c>
    </row>
    <row r="517" spans="1:26" ht="13.5" customHeight="1">
      <c r="A517" s="105" t="s">
        <v>30</v>
      </c>
      <c r="B517" s="106"/>
      <c r="C517" s="2" t="s">
        <v>35</v>
      </c>
      <c r="D517" s="6" t="s">
        <v>24</v>
      </c>
      <c r="E517" s="107" t="s">
        <v>23</v>
      </c>
      <c r="F517" s="28" t="s">
        <v>21</v>
      </c>
      <c r="G517" s="103" t="s">
        <v>22</v>
      </c>
      <c r="H517" s="6" t="s">
        <v>25</v>
      </c>
      <c r="J517" s="105" t="s">
        <v>30</v>
      </c>
      <c r="K517" s="106"/>
      <c r="L517" s="2" t="s">
        <v>35</v>
      </c>
      <c r="M517" s="6" t="s">
        <v>24</v>
      </c>
      <c r="N517" s="107" t="s">
        <v>23</v>
      </c>
      <c r="O517" s="28" t="s">
        <v>21</v>
      </c>
      <c r="P517" s="103" t="s">
        <v>22</v>
      </c>
      <c r="Q517" s="6" t="s">
        <v>25</v>
      </c>
      <c r="S517" s="105" t="s">
        <v>30</v>
      </c>
      <c r="T517" s="106"/>
      <c r="U517" s="2" t="s">
        <v>35</v>
      </c>
      <c r="V517" s="6" t="s">
        <v>24</v>
      </c>
      <c r="W517" s="107" t="s">
        <v>23</v>
      </c>
      <c r="X517" s="28" t="s">
        <v>21</v>
      </c>
      <c r="Y517" s="103" t="s">
        <v>22</v>
      </c>
      <c r="Z517" s="6" t="s">
        <v>25</v>
      </c>
    </row>
    <row r="518" spans="1:26" ht="13.5" customHeight="1">
      <c r="A518" s="160"/>
      <c r="B518" s="161"/>
      <c r="C518" s="49"/>
      <c r="D518" s="23" t="str">
        <f>IF(A518="","",VLOOKUP(A518,食材リスト!$A$6:$H$505,3,FALSE))</f>
        <v/>
      </c>
      <c r="E518" s="17" t="str">
        <f>IF(COUNTA(A518:C518)&lt;&gt;2,"",ROUND(VLOOKUP(A518,食材リスト!$A$6:$H$505,4,FALSE)*C518/VLOOKUP(A518,食材リスト!$A$6:$H$505,2,FALSE),1))</f>
        <v/>
      </c>
      <c r="F518" s="29" t="str">
        <f>IF(COUNTA(A518:C518)&lt;&gt;2,"",ROUND(VLOOKUP(A518,食材リスト!$A$6:$H$505,5,FALSE)*C518/VLOOKUP(A518,食材リスト!$A$6:$H$505,2,FALSE),1))</f>
        <v/>
      </c>
      <c r="G518" s="18" t="str">
        <f>IF(COUNTA(A518:C518)&lt;&gt;2,"",ROUND(VLOOKUP(A518,食材リスト!$A$6:$H$505,6,FALSE)*C518/VLOOKUP(A518,食材リスト!$A$6:$H$505,2,FALSE),1))</f>
        <v/>
      </c>
      <c r="H518" s="24" t="str">
        <f>IF(COUNTA(A518:C518)&lt;&gt;2,"",ROUND(VLOOKUP(A518,食材リスト!$A$6:$H$505,7,FALSE)*C518/VLOOKUP(A518,食材リスト!$A$6:$H$505,2,FALSE),0))</f>
        <v/>
      </c>
      <c r="J518" s="154"/>
      <c r="K518" s="155"/>
      <c r="L518" s="49"/>
      <c r="M518" s="23" t="str">
        <f>IF(J518="","",VLOOKUP(J518,食材リスト!$A$6:$H$505,3,FALSE))</f>
        <v/>
      </c>
      <c r="N518" s="17" t="str">
        <f>IF(COUNTA(J518:L518)&lt;&gt;2,"",ROUND(VLOOKUP(J518,食材リスト!$A$6:$H$505,4,FALSE)*L518/VLOOKUP(J518,食材リスト!$A$6:$H$505,2,FALSE),1))</f>
        <v/>
      </c>
      <c r="O518" s="29" t="str">
        <f>IF(COUNTA(J518:L518)&lt;&gt;2,"",ROUND(VLOOKUP(J518,食材リスト!$A$6:$H$505,5,FALSE)*L518/VLOOKUP(J518,食材リスト!$A$6:$H$505,2,FALSE),1))</f>
        <v/>
      </c>
      <c r="P518" s="18" t="str">
        <f>IF(COUNTA(J518:L518)&lt;&gt;2,"",ROUND(VLOOKUP(J518,食材リスト!$A$6:$H$505,6,FALSE)*L518/VLOOKUP(J518,食材リスト!$A$6:$H$505,2,FALSE),1))</f>
        <v/>
      </c>
      <c r="Q518" s="24" t="str">
        <f>IF(COUNTA(J518:L518)&lt;&gt;2,"",ROUND(VLOOKUP(J518,食材リスト!$A$6:$H$505,7,FALSE)*L518/VLOOKUP(J518,食材リスト!$A$6:$H$505,2,FALSE),0))</f>
        <v/>
      </c>
      <c r="S518" s="154"/>
      <c r="T518" s="155"/>
      <c r="U518" s="49"/>
      <c r="V518" s="23" t="str">
        <f>IF(S518="","",VLOOKUP(S518,食材リスト!$A$6:$H$505,3,FALSE))</f>
        <v/>
      </c>
      <c r="W518" s="17" t="str">
        <f>IF(COUNTA(S518:U518)&lt;&gt;2,"",ROUND(VLOOKUP(S518,食材リスト!$A$6:$H$505,4,FALSE)*U518/VLOOKUP(S518,食材リスト!$A$6:$H$505,2,FALSE),1))</f>
        <v/>
      </c>
      <c r="X518" s="29" t="str">
        <f>IF(COUNTA(S518:U518)&lt;&gt;2,"",ROUND(VLOOKUP(S518,食材リスト!$A$6:$H$505,5,FALSE)*U518/VLOOKUP(S518,食材リスト!$A$6:$H$505,2,FALSE),1))</f>
        <v/>
      </c>
      <c r="Y518" s="18" t="str">
        <f>IF(COUNTA(S518:U518)&lt;&gt;2,"",ROUND(VLOOKUP(S518,食材リスト!$A$6:$H$505,6,FALSE)*U518/VLOOKUP(S518,食材リスト!$A$6:$H$505,2,FALSE),1))</f>
        <v/>
      </c>
      <c r="Z518" s="24" t="str">
        <f>IF(COUNTA(S518:U518)&lt;&gt;2,"",ROUND(VLOOKUP(S518,食材リスト!$A$6:$H$505,7,FALSE)*U518/VLOOKUP(S518,食材リスト!$A$6:$H$505,2,FALSE),0))</f>
        <v/>
      </c>
    </row>
    <row r="519" spans="1:26" ht="13.5" customHeight="1">
      <c r="A519" s="154"/>
      <c r="B519" s="155"/>
      <c r="C519" s="34"/>
      <c r="D519" s="12" t="str">
        <f>IF(A519="","",VLOOKUP(A519,食材リスト!$A$6:$H$505,3,FALSE))</f>
        <v/>
      </c>
      <c r="E519" s="19" t="str">
        <f>IF(COUNTA(A519:C519)&lt;&gt;2,"",ROUND(VLOOKUP(A519,食材リスト!$A$6:$H$505,4,FALSE)*C519/VLOOKUP(A519,食材リスト!$A$6:$H$505,2,FALSE),1))</f>
        <v/>
      </c>
      <c r="F519" s="30" t="str">
        <f>IF(COUNTA(A519:C519)&lt;&gt;2,"",ROUND(VLOOKUP(A519,食材リスト!$A$6:$H$505,5,FALSE)*C519/VLOOKUP(A519,食材リスト!$A$6:$H$505,2,FALSE),1))</f>
        <v/>
      </c>
      <c r="G519" s="20" t="str">
        <f>IF(COUNTA(A519:C519)&lt;&gt;2,"",ROUND(VLOOKUP(A519,食材リスト!$A$6:$H$505,6,FALSE)*C519/VLOOKUP(A519,食材リスト!$A$6:$H$505,2,FALSE),1))</f>
        <v/>
      </c>
      <c r="H519" s="25" t="str">
        <f>IF(COUNTA(A519:C519)&lt;&gt;2,"",ROUND(VLOOKUP(A519,食材リスト!$A$6:$H$505,7,FALSE)*C519/VLOOKUP(A519,食材リスト!$A$6:$H$505,2,FALSE),0))</f>
        <v/>
      </c>
      <c r="J519" s="154"/>
      <c r="K519" s="155"/>
      <c r="L519" s="34"/>
      <c r="M519" s="12" t="str">
        <f>IF(J519="","",VLOOKUP(J519,食材リスト!$A$6:$H$505,3,FALSE))</f>
        <v/>
      </c>
      <c r="N519" s="19" t="str">
        <f>IF(COUNTA(J519:L519)&lt;&gt;2,"",ROUND(VLOOKUP(J519,食材リスト!$A$6:$H$505,4,FALSE)*L519/VLOOKUP(J519,食材リスト!$A$6:$H$505,2,FALSE),1))</f>
        <v/>
      </c>
      <c r="O519" s="30" t="str">
        <f>IF(COUNTA(J519:L519)&lt;&gt;2,"",ROUND(VLOOKUP(J519,食材リスト!$A$6:$H$505,5,FALSE)*L519/VLOOKUP(J519,食材リスト!$A$6:$H$505,2,FALSE),1))</f>
        <v/>
      </c>
      <c r="P519" s="20" t="str">
        <f>IF(COUNTA(J519:L519)&lt;&gt;2,"",ROUND(VLOOKUP(J519,食材リスト!$A$6:$H$505,6,FALSE)*L519/VLOOKUP(J519,食材リスト!$A$6:$H$505,2,FALSE),1))</f>
        <v/>
      </c>
      <c r="Q519" s="25" t="str">
        <f>IF(COUNTA(J519:L519)&lt;&gt;2,"",ROUND(VLOOKUP(J519,食材リスト!$A$6:$H$505,7,FALSE)*L519/VLOOKUP(J519,食材リスト!$A$6:$H$505,2,FALSE),0))</f>
        <v/>
      </c>
      <c r="S519" s="154"/>
      <c r="T519" s="155"/>
      <c r="U519" s="34"/>
      <c r="V519" s="12" t="str">
        <f>IF(S519="","",VLOOKUP(S519,食材リスト!$A$6:$H$505,3,FALSE))</f>
        <v/>
      </c>
      <c r="W519" s="19" t="str">
        <f>IF(COUNTA(S519:U519)&lt;&gt;2,"",ROUND(VLOOKUP(S519,食材リスト!$A$6:$H$505,4,FALSE)*U519/VLOOKUP(S519,食材リスト!$A$6:$H$505,2,FALSE),1))</f>
        <v/>
      </c>
      <c r="X519" s="30" t="str">
        <f>IF(COUNTA(S519:U519)&lt;&gt;2,"",ROUND(VLOOKUP(S519,食材リスト!$A$6:$H$505,5,FALSE)*U519/VLOOKUP(S519,食材リスト!$A$6:$H$505,2,FALSE),1))</f>
        <v/>
      </c>
      <c r="Y519" s="20" t="str">
        <f>IF(COUNTA(S519:U519)&lt;&gt;2,"",ROUND(VLOOKUP(S519,食材リスト!$A$6:$H$505,6,FALSE)*U519/VLOOKUP(S519,食材リスト!$A$6:$H$505,2,FALSE),1))</f>
        <v/>
      </c>
      <c r="Z519" s="25" t="str">
        <f>IF(COUNTA(S519:U519)&lt;&gt;2,"",ROUND(VLOOKUP(S519,食材リスト!$A$6:$H$505,7,FALSE)*U519/VLOOKUP(S519,食材リスト!$A$6:$H$505,2,FALSE),0))</f>
        <v/>
      </c>
    </row>
    <row r="520" spans="1:26" ht="13.5" customHeight="1">
      <c r="A520" s="154"/>
      <c r="B520" s="155"/>
      <c r="C520" s="34"/>
      <c r="D520" s="12" t="str">
        <f>IF(A520="","",VLOOKUP(A520,食材リスト!$A$6:$H$505,3,FALSE))</f>
        <v/>
      </c>
      <c r="E520" s="19" t="str">
        <f>IF(COUNTA(A520:C520)&lt;&gt;2,"",ROUND(VLOOKUP(A520,食材リスト!$A$6:$H$505,4,FALSE)*C520/VLOOKUP(A520,食材リスト!$A$6:$H$505,2,FALSE),1))</f>
        <v/>
      </c>
      <c r="F520" s="30" t="str">
        <f>IF(COUNTA(A520:C520)&lt;&gt;2,"",ROUND(VLOOKUP(A520,食材リスト!$A$6:$H$505,5,FALSE)*C520/VLOOKUP(A520,食材リスト!$A$6:$H$505,2,FALSE),1))</f>
        <v/>
      </c>
      <c r="G520" s="20" t="str">
        <f>IF(COUNTA(A520:C520)&lt;&gt;2,"",ROUND(VLOOKUP(A520,食材リスト!$A$6:$H$505,6,FALSE)*C520/VLOOKUP(A520,食材リスト!$A$6:$H$505,2,FALSE),1))</f>
        <v/>
      </c>
      <c r="H520" s="25" t="str">
        <f>IF(COUNTA(A520:C520)&lt;&gt;2,"",ROUND(VLOOKUP(A520,食材リスト!$A$6:$H$505,7,FALSE)*C520/VLOOKUP(A520,食材リスト!$A$6:$H$505,2,FALSE),0))</f>
        <v/>
      </c>
      <c r="J520" s="154"/>
      <c r="K520" s="155"/>
      <c r="L520" s="34"/>
      <c r="M520" s="12" t="str">
        <f>IF(J520="","",VLOOKUP(J520,食材リスト!$A$6:$H$505,3,FALSE))</f>
        <v/>
      </c>
      <c r="N520" s="19" t="str">
        <f>IF(COUNTA(J520:L520)&lt;&gt;2,"",ROUND(VLOOKUP(J520,食材リスト!$A$6:$H$505,4,FALSE)*L520/VLOOKUP(J520,食材リスト!$A$6:$H$505,2,FALSE),1))</f>
        <v/>
      </c>
      <c r="O520" s="30" t="str">
        <f>IF(COUNTA(J520:L520)&lt;&gt;2,"",ROUND(VLOOKUP(J520,食材リスト!$A$6:$H$505,5,FALSE)*L520/VLOOKUP(J520,食材リスト!$A$6:$H$505,2,FALSE),1))</f>
        <v/>
      </c>
      <c r="P520" s="20" t="str">
        <f>IF(COUNTA(J520:L520)&lt;&gt;2,"",ROUND(VLOOKUP(J520,食材リスト!$A$6:$H$505,6,FALSE)*L520/VLOOKUP(J520,食材リスト!$A$6:$H$505,2,FALSE),1))</f>
        <v/>
      </c>
      <c r="Q520" s="25" t="str">
        <f>IF(COUNTA(J520:L520)&lt;&gt;2,"",ROUND(VLOOKUP(J520,食材リスト!$A$6:$H$505,7,FALSE)*L520/VLOOKUP(J520,食材リスト!$A$6:$H$505,2,FALSE),0))</f>
        <v/>
      </c>
      <c r="S520" s="154"/>
      <c r="T520" s="155"/>
      <c r="U520" s="34"/>
      <c r="V520" s="12" t="str">
        <f>IF(S520="","",VLOOKUP(S520,食材リスト!$A$6:$H$505,3,FALSE))</f>
        <v/>
      </c>
      <c r="W520" s="19" t="str">
        <f>IF(COUNTA(S520:U520)&lt;&gt;2,"",ROUND(VLOOKUP(S520,食材リスト!$A$6:$H$505,4,FALSE)*U520/VLOOKUP(S520,食材リスト!$A$6:$H$505,2,FALSE),1))</f>
        <v/>
      </c>
      <c r="X520" s="30" t="str">
        <f>IF(COUNTA(S520:U520)&lt;&gt;2,"",ROUND(VLOOKUP(S520,食材リスト!$A$6:$H$505,5,FALSE)*U520/VLOOKUP(S520,食材リスト!$A$6:$H$505,2,FALSE),1))</f>
        <v/>
      </c>
      <c r="Y520" s="20" t="str">
        <f>IF(COUNTA(S520:U520)&lt;&gt;2,"",ROUND(VLOOKUP(S520,食材リスト!$A$6:$H$505,6,FALSE)*U520/VLOOKUP(S520,食材リスト!$A$6:$H$505,2,FALSE),1))</f>
        <v/>
      </c>
      <c r="Z520" s="25" t="str">
        <f>IF(COUNTA(S520:U520)&lt;&gt;2,"",ROUND(VLOOKUP(S520,食材リスト!$A$6:$H$505,7,FALSE)*U520/VLOOKUP(S520,食材リスト!$A$6:$H$505,2,FALSE),0))</f>
        <v/>
      </c>
    </row>
    <row r="521" spans="1:26" ht="13.5" customHeight="1">
      <c r="A521" s="154"/>
      <c r="B521" s="155"/>
      <c r="C521" s="34"/>
      <c r="D521" s="12" t="str">
        <f>IF(A521="","",VLOOKUP(A521,食材リスト!$A$6:$H$505,3,FALSE))</f>
        <v/>
      </c>
      <c r="E521" s="19" t="str">
        <f>IF(COUNTA(A521:C521)&lt;&gt;2,"",ROUND(VLOOKUP(A521,食材リスト!$A$6:$H$505,4,FALSE)*C521/VLOOKUP(A521,食材リスト!$A$6:$H$505,2,FALSE),1))</f>
        <v/>
      </c>
      <c r="F521" s="30" t="str">
        <f>IF(COUNTA(A521:C521)&lt;&gt;2,"",ROUND(VLOOKUP(A521,食材リスト!$A$6:$H$505,5,FALSE)*C521/VLOOKUP(A521,食材リスト!$A$6:$H$505,2,FALSE),1))</f>
        <v/>
      </c>
      <c r="G521" s="20" t="str">
        <f>IF(COUNTA(A521:C521)&lt;&gt;2,"",ROUND(VLOOKUP(A521,食材リスト!$A$6:$H$505,6,FALSE)*C521/VLOOKUP(A521,食材リスト!$A$6:$H$505,2,FALSE),1))</f>
        <v/>
      </c>
      <c r="H521" s="25" t="str">
        <f>IF(COUNTA(A521:C521)&lt;&gt;2,"",ROUND(VLOOKUP(A521,食材リスト!$A$6:$H$505,7,FALSE)*C521/VLOOKUP(A521,食材リスト!$A$6:$H$505,2,FALSE),0))</f>
        <v/>
      </c>
      <c r="J521" s="154"/>
      <c r="K521" s="155"/>
      <c r="L521" s="34"/>
      <c r="M521" s="12" t="str">
        <f>IF(J521="","",VLOOKUP(J521,食材リスト!$A$6:$H$505,3,FALSE))</f>
        <v/>
      </c>
      <c r="N521" s="19" t="str">
        <f>IF(COUNTA(J521:L521)&lt;&gt;2,"",ROUND(VLOOKUP(J521,食材リスト!$A$6:$H$505,4,FALSE)*L521/VLOOKUP(J521,食材リスト!$A$6:$H$505,2,FALSE),1))</f>
        <v/>
      </c>
      <c r="O521" s="30" t="str">
        <f>IF(COUNTA(J521:L521)&lt;&gt;2,"",ROUND(VLOOKUP(J521,食材リスト!$A$6:$H$505,5,FALSE)*L521/VLOOKUP(J521,食材リスト!$A$6:$H$505,2,FALSE),1))</f>
        <v/>
      </c>
      <c r="P521" s="20" t="str">
        <f>IF(COUNTA(J521:L521)&lt;&gt;2,"",ROUND(VLOOKUP(J521,食材リスト!$A$6:$H$505,6,FALSE)*L521/VLOOKUP(J521,食材リスト!$A$6:$H$505,2,FALSE),1))</f>
        <v/>
      </c>
      <c r="Q521" s="25" t="str">
        <f>IF(COUNTA(J521:L521)&lt;&gt;2,"",ROUND(VLOOKUP(J521,食材リスト!$A$6:$H$505,7,FALSE)*L521/VLOOKUP(J521,食材リスト!$A$6:$H$505,2,FALSE),0))</f>
        <v/>
      </c>
      <c r="S521" s="154"/>
      <c r="T521" s="155"/>
      <c r="U521" s="34"/>
      <c r="V521" s="12" t="str">
        <f>IF(S521="","",VLOOKUP(S521,食材リスト!$A$6:$H$505,3,FALSE))</f>
        <v/>
      </c>
      <c r="W521" s="19" t="str">
        <f>IF(COUNTA(S521:U521)&lt;&gt;2,"",ROUND(VLOOKUP(S521,食材リスト!$A$6:$H$505,4,FALSE)*U521/VLOOKUP(S521,食材リスト!$A$6:$H$505,2,FALSE),1))</f>
        <v/>
      </c>
      <c r="X521" s="30" t="str">
        <f>IF(COUNTA(S521:U521)&lt;&gt;2,"",ROUND(VLOOKUP(S521,食材リスト!$A$6:$H$505,5,FALSE)*U521/VLOOKUP(S521,食材リスト!$A$6:$H$505,2,FALSE),1))</f>
        <v/>
      </c>
      <c r="Y521" s="20" t="str">
        <f>IF(COUNTA(S521:U521)&lt;&gt;2,"",ROUND(VLOOKUP(S521,食材リスト!$A$6:$H$505,6,FALSE)*U521/VLOOKUP(S521,食材リスト!$A$6:$H$505,2,FALSE),1))</f>
        <v/>
      </c>
      <c r="Z521" s="25" t="str">
        <f>IF(COUNTA(S521:U521)&lt;&gt;2,"",ROUND(VLOOKUP(S521,食材リスト!$A$6:$H$505,7,FALSE)*U521/VLOOKUP(S521,食材リスト!$A$6:$H$505,2,FALSE),0))</f>
        <v/>
      </c>
    </row>
    <row r="522" spans="1:26" ht="13.5" customHeight="1">
      <c r="A522" s="154"/>
      <c r="B522" s="155"/>
      <c r="C522" s="34"/>
      <c r="D522" s="12" t="str">
        <f>IF(A522="","",VLOOKUP(A522,食材リスト!$A$6:$H$505,3,FALSE))</f>
        <v/>
      </c>
      <c r="E522" s="19" t="str">
        <f>IF(COUNTA(A522:C522)&lt;&gt;2,"",ROUND(VLOOKUP(A522,食材リスト!$A$6:$H$505,4,FALSE)*C522/VLOOKUP(A522,食材リスト!$A$6:$H$505,2,FALSE),1))</f>
        <v/>
      </c>
      <c r="F522" s="30" t="str">
        <f>IF(COUNTA(A522:C522)&lt;&gt;2,"",ROUND(VLOOKUP(A522,食材リスト!$A$6:$H$505,5,FALSE)*C522/VLOOKUP(A522,食材リスト!$A$6:$H$505,2,FALSE),1))</f>
        <v/>
      </c>
      <c r="G522" s="20" t="str">
        <f>IF(COUNTA(A522:C522)&lt;&gt;2,"",ROUND(VLOOKUP(A522,食材リスト!$A$6:$H$505,6,FALSE)*C522/VLOOKUP(A522,食材リスト!$A$6:$H$505,2,FALSE),1))</f>
        <v/>
      </c>
      <c r="H522" s="25" t="str">
        <f>IF(COUNTA(A522:C522)&lt;&gt;2,"",ROUND(VLOOKUP(A522,食材リスト!$A$6:$H$505,7,FALSE)*C522/VLOOKUP(A522,食材リスト!$A$6:$H$505,2,FALSE),0))</f>
        <v/>
      </c>
      <c r="J522" s="154"/>
      <c r="K522" s="155"/>
      <c r="L522" s="34"/>
      <c r="M522" s="12" t="str">
        <f>IF(J522="","",VLOOKUP(J522,食材リスト!$A$6:$H$505,3,FALSE))</f>
        <v/>
      </c>
      <c r="N522" s="19" t="str">
        <f>IF(COUNTA(J522:L522)&lt;&gt;2,"",ROUND(VLOOKUP(J522,食材リスト!$A$6:$H$505,4,FALSE)*L522/VLOOKUP(J522,食材リスト!$A$6:$H$505,2,FALSE),1))</f>
        <v/>
      </c>
      <c r="O522" s="30" t="str">
        <f>IF(COUNTA(J522:L522)&lt;&gt;2,"",ROUND(VLOOKUP(J522,食材リスト!$A$6:$H$505,5,FALSE)*L522/VLOOKUP(J522,食材リスト!$A$6:$H$505,2,FALSE),1))</f>
        <v/>
      </c>
      <c r="P522" s="20" t="str">
        <f>IF(COUNTA(J522:L522)&lt;&gt;2,"",ROUND(VLOOKUP(J522,食材リスト!$A$6:$H$505,6,FALSE)*L522/VLOOKUP(J522,食材リスト!$A$6:$H$505,2,FALSE),1))</f>
        <v/>
      </c>
      <c r="Q522" s="25" t="str">
        <f>IF(COUNTA(J522:L522)&lt;&gt;2,"",ROUND(VLOOKUP(J522,食材リスト!$A$6:$H$505,7,FALSE)*L522/VLOOKUP(J522,食材リスト!$A$6:$H$505,2,FALSE),0))</f>
        <v/>
      </c>
      <c r="S522" s="154"/>
      <c r="T522" s="155"/>
      <c r="U522" s="34"/>
      <c r="V522" s="12" t="str">
        <f>IF(S522="","",VLOOKUP(S522,食材リスト!$A$6:$H$505,3,FALSE))</f>
        <v/>
      </c>
      <c r="W522" s="19" t="str">
        <f>IF(COUNTA(S522:U522)&lt;&gt;2,"",ROUND(VLOOKUP(S522,食材リスト!$A$6:$H$505,4,FALSE)*U522/VLOOKUP(S522,食材リスト!$A$6:$H$505,2,FALSE),1))</f>
        <v/>
      </c>
      <c r="X522" s="30" t="str">
        <f>IF(COUNTA(S522:U522)&lt;&gt;2,"",ROUND(VLOOKUP(S522,食材リスト!$A$6:$H$505,5,FALSE)*U522/VLOOKUP(S522,食材リスト!$A$6:$H$505,2,FALSE),1))</f>
        <v/>
      </c>
      <c r="Y522" s="20" t="str">
        <f>IF(COUNTA(S522:U522)&lt;&gt;2,"",ROUND(VLOOKUP(S522,食材リスト!$A$6:$H$505,6,FALSE)*U522/VLOOKUP(S522,食材リスト!$A$6:$H$505,2,FALSE),1))</f>
        <v/>
      </c>
      <c r="Z522" s="25" t="str">
        <f>IF(COUNTA(S522:U522)&lt;&gt;2,"",ROUND(VLOOKUP(S522,食材リスト!$A$6:$H$505,7,FALSE)*U522/VLOOKUP(S522,食材リスト!$A$6:$H$505,2,FALSE),0))</f>
        <v/>
      </c>
    </row>
    <row r="523" spans="1:26" ht="13.5" customHeight="1">
      <c r="A523" s="154"/>
      <c r="B523" s="155"/>
      <c r="C523" s="34"/>
      <c r="D523" s="12" t="str">
        <f>IF(A523="","",VLOOKUP(A523,食材リスト!$A$6:$H$505,3,FALSE))</f>
        <v/>
      </c>
      <c r="E523" s="19" t="str">
        <f>IF(COUNTA(A523:C523)&lt;&gt;2,"",ROUND(VLOOKUP(A523,食材リスト!$A$6:$H$505,4,FALSE)*C523/VLOOKUP(A523,食材リスト!$A$6:$H$505,2,FALSE),1))</f>
        <v/>
      </c>
      <c r="F523" s="30" t="str">
        <f>IF(COUNTA(A523:C523)&lt;&gt;2,"",ROUND(VLOOKUP(A523,食材リスト!$A$6:$H$505,5,FALSE)*C523/VLOOKUP(A523,食材リスト!$A$6:$H$505,2,FALSE),1))</f>
        <v/>
      </c>
      <c r="G523" s="20" t="str">
        <f>IF(COUNTA(A523:C523)&lt;&gt;2,"",ROUND(VLOOKUP(A523,食材リスト!$A$6:$H$505,6,FALSE)*C523/VLOOKUP(A523,食材リスト!$A$6:$H$505,2,FALSE),1))</f>
        <v/>
      </c>
      <c r="H523" s="25" t="str">
        <f>IF(COUNTA(A523:C523)&lt;&gt;2,"",ROUND(VLOOKUP(A523,食材リスト!$A$6:$H$505,7,FALSE)*C523/VLOOKUP(A523,食材リスト!$A$6:$H$505,2,FALSE),0))</f>
        <v/>
      </c>
      <c r="J523" s="154"/>
      <c r="K523" s="155"/>
      <c r="L523" s="34"/>
      <c r="M523" s="12" t="str">
        <f>IF(J523="","",VLOOKUP(J523,食材リスト!$A$6:$H$505,3,FALSE))</f>
        <v/>
      </c>
      <c r="N523" s="19" t="str">
        <f>IF(COUNTA(J523:L523)&lt;&gt;2,"",ROUND(VLOOKUP(J523,食材リスト!$A$6:$H$505,4,FALSE)*L523/VLOOKUP(J523,食材リスト!$A$6:$H$505,2,FALSE),1))</f>
        <v/>
      </c>
      <c r="O523" s="30" t="str">
        <f>IF(COUNTA(J523:L523)&lt;&gt;2,"",ROUND(VLOOKUP(J523,食材リスト!$A$6:$H$505,5,FALSE)*L523/VLOOKUP(J523,食材リスト!$A$6:$H$505,2,FALSE),1))</f>
        <v/>
      </c>
      <c r="P523" s="20" t="str">
        <f>IF(COUNTA(J523:L523)&lt;&gt;2,"",ROUND(VLOOKUP(J523,食材リスト!$A$6:$H$505,6,FALSE)*L523/VLOOKUP(J523,食材リスト!$A$6:$H$505,2,FALSE),1))</f>
        <v/>
      </c>
      <c r="Q523" s="25" t="str">
        <f>IF(COUNTA(J523:L523)&lt;&gt;2,"",ROUND(VLOOKUP(J523,食材リスト!$A$6:$H$505,7,FALSE)*L523/VLOOKUP(J523,食材リスト!$A$6:$H$505,2,FALSE),0))</f>
        <v/>
      </c>
      <c r="S523" s="154"/>
      <c r="T523" s="155"/>
      <c r="U523" s="34"/>
      <c r="V523" s="12" t="str">
        <f>IF(S523="","",VLOOKUP(S523,食材リスト!$A$6:$H$505,3,FALSE))</f>
        <v/>
      </c>
      <c r="W523" s="19" t="str">
        <f>IF(COUNTA(S523:U523)&lt;&gt;2,"",ROUND(VLOOKUP(S523,食材リスト!$A$6:$H$505,4,FALSE)*U523/VLOOKUP(S523,食材リスト!$A$6:$H$505,2,FALSE),1))</f>
        <v/>
      </c>
      <c r="X523" s="30" t="str">
        <f>IF(COUNTA(S523:U523)&lt;&gt;2,"",ROUND(VLOOKUP(S523,食材リスト!$A$6:$H$505,5,FALSE)*U523/VLOOKUP(S523,食材リスト!$A$6:$H$505,2,FALSE),1))</f>
        <v/>
      </c>
      <c r="Y523" s="20" t="str">
        <f>IF(COUNTA(S523:U523)&lt;&gt;2,"",ROUND(VLOOKUP(S523,食材リスト!$A$6:$H$505,6,FALSE)*U523/VLOOKUP(S523,食材リスト!$A$6:$H$505,2,FALSE),1))</f>
        <v/>
      </c>
      <c r="Z523" s="25" t="str">
        <f>IF(COUNTA(S523:U523)&lt;&gt;2,"",ROUND(VLOOKUP(S523,食材リスト!$A$6:$H$505,7,FALSE)*U523/VLOOKUP(S523,食材リスト!$A$6:$H$505,2,FALSE),0))</f>
        <v/>
      </c>
    </row>
    <row r="524" spans="1:26" ht="13.5" customHeight="1">
      <c r="A524" s="154"/>
      <c r="B524" s="155"/>
      <c r="C524" s="34"/>
      <c r="D524" s="12" t="str">
        <f>IF(A524="","",VLOOKUP(A524,食材リスト!$A$6:$H$505,3,FALSE))</f>
        <v/>
      </c>
      <c r="E524" s="19" t="str">
        <f>IF(COUNTA(A524:C524)&lt;&gt;2,"",ROUND(VLOOKUP(A524,食材リスト!$A$6:$H$505,4,FALSE)*C524/VLOOKUP(A524,食材リスト!$A$6:$H$505,2,FALSE),1))</f>
        <v/>
      </c>
      <c r="F524" s="30" t="str">
        <f>IF(COUNTA(A524:C524)&lt;&gt;2,"",ROUND(VLOOKUP(A524,食材リスト!$A$6:$H$505,5,FALSE)*C524/VLOOKUP(A524,食材リスト!$A$6:$H$505,2,FALSE),1))</f>
        <v/>
      </c>
      <c r="G524" s="20" t="str">
        <f>IF(COUNTA(A524:C524)&lt;&gt;2,"",ROUND(VLOOKUP(A524,食材リスト!$A$6:$H$505,6,FALSE)*C524/VLOOKUP(A524,食材リスト!$A$6:$H$505,2,FALSE),1))</f>
        <v/>
      </c>
      <c r="H524" s="25" t="str">
        <f>IF(COUNTA(A524:C524)&lt;&gt;2,"",ROUND(VLOOKUP(A524,食材リスト!$A$6:$H$505,7,FALSE)*C524/VLOOKUP(A524,食材リスト!$A$6:$H$505,2,FALSE),0))</f>
        <v/>
      </c>
      <c r="J524" s="154"/>
      <c r="K524" s="155"/>
      <c r="L524" s="34"/>
      <c r="M524" s="12" t="str">
        <f>IF(J524="","",VLOOKUP(J524,食材リスト!$A$6:$H$505,3,FALSE))</f>
        <v/>
      </c>
      <c r="N524" s="19" t="str">
        <f>IF(COUNTA(J524:L524)&lt;&gt;2,"",ROUND(VLOOKUP(J524,食材リスト!$A$6:$H$505,4,FALSE)*L524/VLOOKUP(J524,食材リスト!$A$6:$H$505,2,FALSE),1))</f>
        <v/>
      </c>
      <c r="O524" s="30" t="str">
        <f>IF(COUNTA(J524:L524)&lt;&gt;2,"",ROUND(VLOOKUP(J524,食材リスト!$A$6:$H$505,5,FALSE)*L524/VLOOKUP(J524,食材リスト!$A$6:$H$505,2,FALSE),1))</f>
        <v/>
      </c>
      <c r="P524" s="20" t="str">
        <f>IF(COUNTA(J524:L524)&lt;&gt;2,"",ROUND(VLOOKUP(J524,食材リスト!$A$6:$H$505,6,FALSE)*L524/VLOOKUP(J524,食材リスト!$A$6:$H$505,2,FALSE),1))</f>
        <v/>
      </c>
      <c r="Q524" s="25" t="str">
        <f>IF(COUNTA(J524:L524)&lt;&gt;2,"",ROUND(VLOOKUP(J524,食材リスト!$A$6:$H$505,7,FALSE)*L524/VLOOKUP(J524,食材リスト!$A$6:$H$505,2,FALSE),0))</f>
        <v/>
      </c>
      <c r="S524" s="154"/>
      <c r="T524" s="155"/>
      <c r="U524" s="34"/>
      <c r="V524" s="12" t="str">
        <f>IF(S524="","",VLOOKUP(S524,食材リスト!$A$6:$H$505,3,FALSE))</f>
        <v/>
      </c>
      <c r="W524" s="19" t="str">
        <f>IF(COUNTA(S524:U524)&lt;&gt;2,"",ROUND(VLOOKUP(S524,食材リスト!$A$6:$H$505,4,FALSE)*U524/VLOOKUP(S524,食材リスト!$A$6:$H$505,2,FALSE),1))</f>
        <v/>
      </c>
      <c r="X524" s="30" t="str">
        <f>IF(COUNTA(S524:U524)&lt;&gt;2,"",ROUND(VLOOKUP(S524,食材リスト!$A$6:$H$505,5,FALSE)*U524/VLOOKUP(S524,食材リスト!$A$6:$H$505,2,FALSE),1))</f>
        <v/>
      </c>
      <c r="Y524" s="20" t="str">
        <f>IF(COUNTA(S524:U524)&lt;&gt;2,"",ROUND(VLOOKUP(S524,食材リスト!$A$6:$H$505,6,FALSE)*U524/VLOOKUP(S524,食材リスト!$A$6:$H$505,2,FALSE),1))</f>
        <v/>
      </c>
      <c r="Z524" s="25" t="str">
        <f>IF(COUNTA(S524:U524)&lt;&gt;2,"",ROUND(VLOOKUP(S524,食材リスト!$A$6:$H$505,7,FALSE)*U524/VLOOKUP(S524,食材リスト!$A$6:$H$505,2,FALSE),0))</f>
        <v/>
      </c>
    </row>
    <row r="525" spans="1:26" ht="13.5" customHeight="1">
      <c r="A525" s="154"/>
      <c r="B525" s="155"/>
      <c r="C525" s="34"/>
      <c r="D525" s="12" t="str">
        <f>IF(A525="","",VLOOKUP(A525,食材リスト!$A$6:$H$505,3,FALSE))</f>
        <v/>
      </c>
      <c r="E525" s="19" t="str">
        <f>IF(COUNTA(A525:C525)&lt;&gt;2,"",ROUND(VLOOKUP(A525,食材リスト!$A$6:$H$505,4,FALSE)*C525/VLOOKUP(A525,食材リスト!$A$6:$H$505,2,FALSE),1))</f>
        <v/>
      </c>
      <c r="F525" s="30" t="str">
        <f>IF(COUNTA(A525:C525)&lt;&gt;2,"",ROUND(VLOOKUP(A525,食材リスト!$A$6:$H$505,5,FALSE)*C525/VLOOKUP(A525,食材リスト!$A$6:$H$505,2,FALSE),1))</f>
        <v/>
      </c>
      <c r="G525" s="20" t="str">
        <f>IF(COUNTA(A525:C525)&lt;&gt;2,"",ROUND(VLOOKUP(A525,食材リスト!$A$6:$H$505,6,FALSE)*C525/VLOOKUP(A525,食材リスト!$A$6:$H$505,2,FALSE),1))</f>
        <v/>
      </c>
      <c r="H525" s="25" t="str">
        <f>IF(COUNTA(A525:C525)&lt;&gt;2,"",ROUND(VLOOKUP(A525,食材リスト!$A$6:$H$505,7,FALSE)*C525/VLOOKUP(A525,食材リスト!$A$6:$H$505,2,FALSE),0))</f>
        <v/>
      </c>
      <c r="J525" s="154"/>
      <c r="K525" s="155"/>
      <c r="L525" s="34"/>
      <c r="M525" s="12" t="str">
        <f>IF(J525="","",VLOOKUP(J525,食材リスト!$A$6:$H$505,3,FALSE))</f>
        <v/>
      </c>
      <c r="N525" s="19" t="str">
        <f>IF(COUNTA(J525:L525)&lt;&gt;2,"",ROUND(VLOOKUP(J525,食材リスト!$A$6:$H$505,4,FALSE)*L525/VLOOKUP(J525,食材リスト!$A$6:$H$505,2,FALSE),1))</f>
        <v/>
      </c>
      <c r="O525" s="30" t="str">
        <f>IF(COUNTA(J525:L525)&lt;&gt;2,"",ROUND(VLOOKUP(J525,食材リスト!$A$6:$H$505,5,FALSE)*L525/VLOOKUP(J525,食材リスト!$A$6:$H$505,2,FALSE),1))</f>
        <v/>
      </c>
      <c r="P525" s="20" t="str">
        <f>IF(COUNTA(J525:L525)&lt;&gt;2,"",ROUND(VLOOKUP(J525,食材リスト!$A$6:$H$505,6,FALSE)*L525/VLOOKUP(J525,食材リスト!$A$6:$H$505,2,FALSE),1))</f>
        <v/>
      </c>
      <c r="Q525" s="25" t="str">
        <f>IF(COUNTA(J525:L525)&lt;&gt;2,"",ROUND(VLOOKUP(J525,食材リスト!$A$6:$H$505,7,FALSE)*L525/VLOOKUP(J525,食材リスト!$A$6:$H$505,2,FALSE),0))</f>
        <v/>
      </c>
      <c r="S525" s="154"/>
      <c r="T525" s="155"/>
      <c r="U525" s="34"/>
      <c r="V525" s="12" t="str">
        <f>IF(S525="","",VLOOKUP(S525,食材リスト!$A$6:$H$505,3,FALSE))</f>
        <v/>
      </c>
      <c r="W525" s="19" t="str">
        <f>IF(COUNTA(S525:U525)&lt;&gt;2,"",ROUND(VLOOKUP(S525,食材リスト!$A$6:$H$505,4,FALSE)*U525/VLOOKUP(S525,食材リスト!$A$6:$H$505,2,FALSE),1))</f>
        <v/>
      </c>
      <c r="X525" s="30" t="str">
        <f>IF(COUNTA(S525:U525)&lt;&gt;2,"",ROUND(VLOOKUP(S525,食材リスト!$A$6:$H$505,5,FALSE)*U525/VLOOKUP(S525,食材リスト!$A$6:$H$505,2,FALSE),1))</f>
        <v/>
      </c>
      <c r="Y525" s="20" t="str">
        <f>IF(COUNTA(S525:U525)&lt;&gt;2,"",ROUND(VLOOKUP(S525,食材リスト!$A$6:$H$505,6,FALSE)*U525/VLOOKUP(S525,食材リスト!$A$6:$H$505,2,FALSE),1))</f>
        <v/>
      </c>
      <c r="Z525" s="25" t="str">
        <f>IF(COUNTA(S525:U525)&lt;&gt;2,"",ROUND(VLOOKUP(S525,食材リスト!$A$6:$H$505,7,FALSE)*U525/VLOOKUP(S525,食材リスト!$A$6:$H$505,2,FALSE),0))</f>
        <v/>
      </c>
    </row>
    <row r="526" spans="1:26" ht="13.5" customHeight="1">
      <c r="A526" s="154"/>
      <c r="B526" s="155"/>
      <c r="C526" s="34"/>
      <c r="D526" s="12" t="str">
        <f>IF(A526="","",VLOOKUP(A526,食材リスト!$A$6:$H$505,3,FALSE))</f>
        <v/>
      </c>
      <c r="E526" s="19" t="str">
        <f>IF(COUNTA(A526:C526)&lt;&gt;2,"",ROUND(VLOOKUP(A526,食材リスト!$A$6:$H$505,4,FALSE)*C526/VLOOKUP(A526,食材リスト!$A$6:$H$505,2,FALSE),1))</f>
        <v/>
      </c>
      <c r="F526" s="30" t="str">
        <f>IF(COUNTA(A526:C526)&lt;&gt;2,"",ROUND(VLOOKUP(A526,食材リスト!$A$6:$H$505,5,FALSE)*C526/VLOOKUP(A526,食材リスト!$A$6:$H$505,2,FALSE),1))</f>
        <v/>
      </c>
      <c r="G526" s="20" t="str">
        <f>IF(COUNTA(A526:C526)&lt;&gt;2,"",ROUND(VLOOKUP(A526,食材リスト!$A$6:$H$505,6,FALSE)*C526/VLOOKUP(A526,食材リスト!$A$6:$H$505,2,FALSE),1))</f>
        <v/>
      </c>
      <c r="H526" s="25" t="str">
        <f>IF(COUNTA(A526:C526)&lt;&gt;2,"",ROUND(VLOOKUP(A526,食材リスト!$A$6:$H$505,7,FALSE)*C526/VLOOKUP(A526,食材リスト!$A$6:$H$505,2,FALSE),0))</f>
        <v/>
      </c>
      <c r="J526" s="154"/>
      <c r="K526" s="155"/>
      <c r="L526" s="34"/>
      <c r="M526" s="12" t="str">
        <f>IF(J526="","",VLOOKUP(J526,食材リスト!$A$6:$H$505,3,FALSE))</f>
        <v/>
      </c>
      <c r="N526" s="19" t="str">
        <f>IF(COUNTA(J526:L526)&lt;&gt;2,"",ROUND(VLOOKUP(J526,食材リスト!$A$6:$H$505,4,FALSE)*L526/VLOOKUP(J526,食材リスト!$A$6:$H$505,2,FALSE),1))</f>
        <v/>
      </c>
      <c r="O526" s="30" t="str">
        <f>IF(COUNTA(J526:L526)&lt;&gt;2,"",ROUND(VLOOKUP(J526,食材リスト!$A$6:$H$505,5,FALSE)*L526/VLOOKUP(J526,食材リスト!$A$6:$H$505,2,FALSE),1))</f>
        <v/>
      </c>
      <c r="P526" s="20" t="str">
        <f>IF(COUNTA(J526:L526)&lt;&gt;2,"",ROUND(VLOOKUP(J526,食材リスト!$A$6:$H$505,6,FALSE)*L526/VLOOKUP(J526,食材リスト!$A$6:$H$505,2,FALSE),1))</f>
        <v/>
      </c>
      <c r="Q526" s="25" t="str">
        <f>IF(COUNTA(J526:L526)&lt;&gt;2,"",ROUND(VLOOKUP(J526,食材リスト!$A$6:$H$505,7,FALSE)*L526/VLOOKUP(J526,食材リスト!$A$6:$H$505,2,FALSE),0))</f>
        <v/>
      </c>
      <c r="S526" s="154"/>
      <c r="T526" s="155"/>
      <c r="U526" s="34"/>
      <c r="V526" s="12" t="str">
        <f>IF(S526="","",VLOOKUP(S526,食材リスト!$A$6:$H$505,3,FALSE))</f>
        <v/>
      </c>
      <c r="W526" s="19" t="str">
        <f>IF(COUNTA(S526:U526)&lt;&gt;2,"",ROUND(VLOOKUP(S526,食材リスト!$A$6:$H$505,4,FALSE)*U526/VLOOKUP(S526,食材リスト!$A$6:$H$505,2,FALSE),1))</f>
        <v/>
      </c>
      <c r="X526" s="30" t="str">
        <f>IF(COUNTA(S526:U526)&lt;&gt;2,"",ROUND(VLOOKUP(S526,食材リスト!$A$6:$H$505,5,FALSE)*U526/VLOOKUP(S526,食材リスト!$A$6:$H$505,2,FALSE),1))</f>
        <v/>
      </c>
      <c r="Y526" s="20" t="str">
        <f>IF(COUNTA(S526:U526)&lt;&gt;2,"",ROUND(VLOOKUP(S526,食材リスト!$A$6:$H$505,6,FALSE)*U526/VLOOKUP(S526,食材リスト!$A$6:$H$505,2,FALSE),1))</f>
        <v/>
      </c>
      <c r="Z526" s="25" t="str">
        <f>IF(COUNTA(S526:U526)&lt;&gt;2,"",ROUND(VLOOKUP(S526,食材リスト!$A$6:$H$505,7,FALSE)*U526/VLOOKUP(S526,食材リスト!$A$6:$H$505,2,FALSE),0))</f>
        <v/>
      </c>
    </row>
    <row r="527" spans="1:26" ht="13.5" customHeight="1">
      <c r="A527" s="154"/>
      <c r="B527" s="155"/>
      <c r="C527" s="34"/>
      <c r="D527" s="12" t="str">
        <f>IF(A527="","",VLOOKUP(A527,食材リスト!$A$6:$H$505,3,FALSE))</f>
        <v/>
      </c>
      <c r="E527" s="19" t="str">
        <f>IF(COUNTA(A527:C527)&lt;&gt;2,"",ROUND(VLOOKUP(A527,食材リスト!$A$6:$H$505,4,FALSE)*C527/VLOOKUP(A527,食材リスト!$A$6:$H$505,2,FALSE),1))</f>
        <v/>
      </c>
      <c r="F527" s="30" t="str">
        <f>IF(COUNTA(A527:C527)&lt;&gt;2,"",ROUND(VLOOKUP(A527,食材リスト!$A$6:$H$505,5,FALSE)*C527/VLOOKUP(A527,食材リスト!$A$6:$H$505,2,FALSE),1))</f>
        <v/>
      </c>
      <c r="G527" s="20" t="str">
        <f>IF(COUNTA(A527:C527)&lt;&gt;2,"",ROUND(VLOOKUP(A527,食材リスト!$A$6:$H$505,6,FALSE)*C527/VLOOKUP(A527,食材リスト!$A$6:$H$505,2,FALSE),1))</f>
        <v/>
      </c>
      <c r="H527" s="25" t="str">
        <f>IF(COUNTA(A527:C527)&lt;&gt;2,"",ROUND(VLOOKUP(A527,食材リスト!$A$6:$H$505,7,FALSE)*C527/VLOOKUP(A527,食材リスト!$A$6:$H$505,2,FALSE),0))</f>
        <v/>
      </c>
      <c r="J527" s="154"/>
      <c r="K527" s="155"/>
      <c r="L527" s="34"/>
      <c r="M527" s="12" t="str">
        <f>IF(J527="","",VLOOKUP(J527,食材リスト!$A$6:$H$505,3,FALSE))</f>
        <v/>
      </c>
      <c r="N527" s="19" t="str">
        <f>IF(COUNTA(J527:L527)&lt;&gt;2,"",ROUND(VLOOKUP(J527,食材リスト!$A$6:$H$505,4,FALSE)*L527/VLOOKUP(J527,食材リスト!$A$6:$H$505,2,FALSE),1))</f>
        <v/>
      </c>
      <c r="O527" s="30" t="str">
        <f>IF(COUNTA(J527:L527)&lt;&gt;2,"",ROUND(VLOOKUP(J527,食材リスト!$A$6:$H$505,5,FALSE)*L527/VLOOKUP(J527,食材リスト!$A$6:$H$505,2,FALSE),1))</f>
        <v/>
      </c>
      <c r="P527" s="20" t="str">
        <f>IF(COUNTA(J527:L527)&lt;&gt;2,"",ROUND(VLOOKUP(J527,食材リスト!$A$6:$H$505,6,FALSE)*L527/VLOOKUP(J527,食材リスト!$A$6:$H$505,2,FALSE),1))</f>
        <v/>
      </c>
      <c r="Q527" s="25" t="str">
        <f>IF(COUNTA(J527:L527)&lt;&gt;2,"",ROUND(VLOOKUP(J527,食材リスト!$A$6:$H$505,7,FALSE)*L527/VLOOKUP(J527,食材リスト!$A$6:$H$505,2,FALSE),0))</f>
        <v/>
      </c>
      <c r="S527" s="154"/>
      <c r="T527" s="155"/>
      <c r="U527" s="34"/>
      <c r="V527" s="12" t="str">
        <f>IF(S527="","",VLOOKUP(S527,食材リスト!$A$6:$H$505,3,FALSE))</f>
        <v/>
      </c>
      <c r="W527" s="19" t="str">
        <f>IF(COUNTA(S527:U527)&lt;&gt;2,"",ROUND(VLOOKUP(S527,食材リスト!$A$6:$H$505,4,FALSE)*U527/VLOOKUP(S527,食材リスト!$A$6:$H$505,2,FALSE),1))</f>
        <v/>
      </c>
      <c r="X527" s="30" t="str">
        <f>IF(COUNTA(S527:U527)&lt;&gt;2,"",ROUND(VLOOKUP(S527,食材リスト!$A$6:$H$505,5,FALSE)*U527/VLOOKUP(S527,食材リスト!$A$6:$H$505,2,FALSE),1))</f>
        <v/>
      </c>
      <c r="Y527" s="20" t="str">
        <f>IF(COUNTA(S527:U527)&lt;&gt;2,"",ROUND(VLOOKUP(S527,食材リスト!$A$6:$H$505,6,FALSE)*U527/VLOOKUP(S527,食材リスト!$A$6:$H$505,2,FALSE),1))</f>
        <v/>
      </c>
      <c r="Z527" s="25" t="str">
        <f>IF(COUNTA(S527:U527)&lt;&gt;2,"",ROUND(VLOOKUP(S527,食材リスト!$A$6:$H$505,7,FALSE)*U527/VLOOKUP(S527,食材リスト!$A$6:$H$505,2,FALSE),0))</f>
        <v/>
      </c>
    </row>
    <row r="528" spans="1:26" ht="13.5" customHeight="1">
      <c r="A528" s="154"/>
      <c r="B528" s="155"/>
      <c r="C528" s="34"/>
      <c r="D528" s="12" t="str">
        <f>IF(A528="","",VLOOKUP(A528,食材リスト!$A$6:$H$505,3,FALSE))</f>
        <v/>
      </c>
      <c r="E528" s="19" t="str">
        <f>IF(COUNTA(A528:C528)&lt;&gt;2,"",ROUND(VLOOKUP(A528,食材リスト!$A$6:$H$505,4,FALSE)*C528/VLOOKUP(A528,食材リスト!$A$6:$H$505,2,FALSE),1))</f>
        <v/>
      </c>
      <c r="F528" s="30" t="str">
        <f>IF(COUNTA(A528:C528)&lt;&gt;2,"",ROUND(VLOOKUP(A528,食材リスト!$A$6:$H$505,5,FALSE)*C528/VLOOKUP(A528,食材リスト!$A$6:$H$505,2,FALSE),1))</f>
        <v/>
      </c>
      <c r="G528" s="20" t="str">
        <f>IF(COUNTA(A528:C528)&lt;&gt;2,"",ROUND(VLOOKUP(A528,食材リスト!$A$6:$H$505,6,FALSE)*C528/VLOOKUP(A528,食材リスト!$A$6:$H$505,2,FALSE),1))</f>
        <v/>
      </c>
      <c r="H528" s="25" t="str">
        <f>IF(COUNTA(A528:C528)&lt;&gt;2,"",ROUND(VLOOKUP(A528,食材リスト!$A$6:$H$505,7,FALSE)*C528/VLOOKUP(A528,食材リスト!$A$6:$H$505,2,FALSE),0))</f>
        <v/>
      </c>
      <c r="J528" s="154"/>
      <c r="K528" s="155"/>
      <c r="L528" s="34"/>
      <c r="M528" s="12" t="str">
        <f>IF(J528="","",VLOOKUP(J528,食材リスト!$A$6:$H$505,3,FALSE))</f>
        <v/>
      </c>
      <c r="N528" s="19" t="str">
        <f>IF(COUNTA(J528:L528)&lt;&gt;2,"",ROUND(VLOOKUP(J528,食材リスト!$A$6:$H$505,4,FALSE)*L528/VLOOKUP(J528,食材リスト!$A$6:$H$505,2,FALSE),1))</f>
        <v/>
      </c>
      <c r="O528" s="30" t="str">
        <f>IF(COUNTA(J528:L528)&lt;&gt;2,"",ROUND(VLOOKUP(J528,食材リスト!$A$6:$H$505,5,FALSE)*L528/VLOOKUP(J528,食材リスト!$A$6:$H$505,2,FALSE),1))</f>
        <v/>
      </c>
      <c r="P528" s="20" t="str">
        <f>IF(COUNTA(J528:L528)&lt;&gt;2,"",ROUND(VLOOKUP(J528,食材リスト!$A$6:$H$505,6,FALSE)*L528/VLOOKUP(J528,食材リスト!$A$6:$H$505,2,FALSE),1))</f>
        <v/>
      </c>
      <c r="Q528" s="25" t="str">
        <f>IF(COUNTA(J528:L528)&lt;&gt;2,"",ROUND(VLOOKUP(J528,食材リスト!$A$6:$H$505,7,FALSE)*L528/VLOOKUP(J528,食材リスト!$A$6:$H$505,2,FALSE),0))</f>
        <v/>
      </c>
      <c r="S528" s="154"/>
      <c r="T528" s="155"/>
      <c r="U528" s="34"/>
      <c r="V528" s="12" t="str">
        <f>IF(S528="","",VLOOKUP(S528,食材リスト!$A$6:$H$505,3,FALSE))</f>
        <v/>
      </c>
      <c r="W528" s="19" t="str">
        <f>IF(COUNTA(S528:U528)&lt;&gt;2,"",ROUND(VLOOKUP(S528,食材リスト!$A$6:$H$505,4,FALSE)*U528/VLOOKUP(S528,食材リスト!$A$6:$H$505,2,FALSE),1))</f>
        <v/>
      </c>
      <c r="X528" s="30" t="str">
        <f>IF(COUNTA(S528:U528)&lt;&gt;2,"",ROUND(VLOOKUP(S528,食材リスト!$A$6:$H$505,5,FALSE)*U528/VLOOKUP(S528,食材リスト!$A$6:$H$505,2,FALSE),1))</f>
        <v/>
      </c>
      <c r="Y528" s="20" t="str">
        <f>IF(COUNTA(S528:U528)&lt;&gt;2,"",ROUND(VLOOKUP(S528,食材リスト!$A$6:$H$505,6,FALSE)*U528/VLOOKUP(S528,食材リスト!$A$6:$H$505,2,FALSE),1))</f>
        <v/>
      </c>
      <c r="Z528" s="25" t="str">
        <f>IF(COUNTA(S528:U528)&lt;&gt;2,"",ROUND(VLOOKUP(S528,食材リスト!$A$6:$H$505,7,FALSE)*U528/VLOOKUP(S528,食材リスト!$A$6:$H$505,2,FALSE),0))</f>
        <v/>
      </c>
    </row>
    <row r="529" spans="1:26" ht="13.5" customHeight="1">
      <c r="A529" s="154"/>
      <c r="B529" s="155"/>
      <c r="C529" s="34"/>
      <c r="D529" s="12" t="str">
        <f>IF(A529="","",VLOOKUP(A529,食材リスト!$A$6:$H$505,3,FALSE))</f>
        <v/>
      </c>
      <c r="E529" s="19" t="str">
        <f>IF(COUNTA(A529:C529)&lt;&gt;2,"",ROUND(VLOOKUP(A529,食材リスト!$A$6:$H$505,4,FALSE)*C529/VLOOKUP(A529,食材リスト!$A$6:$H$505,2,FALSE),1))</f>
        <v/>
      </c>
      <c r="F529" s="30" t="str">
        <f>IF(COUNTA(A529:C529)&lt;&gt;2,"",ROUND(VLOOKUP(A529,食材リスト!$A$6:$H$505,5,FALSE)*C529/VLOOKUP(A529,食材リスト!$A$6:$H$505,2,FALSE),1))</f>
        <v/>
      </c>
      <c r="G529" s="20" t="str">
        <f>IF(COUNTA(A529:C529)&lt;&gt;2,"",ROUND(VLOOKUP(A529,食材リスト!$A$6:$H$505,6,FALSE)*C529/VLOOKUP(A529,食材リスト!$A$6:$H$505,2,FALSE),1))</f>
        <v/>
      </c>
      <c r="H529" s="25" t="str">
        <f>IF(COUNTA(A529:C529)&lt;&gt;2,"",ROUND(VLOOKUP(A529,食材リスト!$A$6:$H$505,7,FALSE)*C529/VLOOKUP(A529,食材リスト!$A$6:$H$505,2,FALSE),0))</f>
        <v/>
      </c>
      <c r="J529" s="154"/>
      <c r="K529" s="155"/>
      <c r="L529" s="34"/>
      <c r="M529" s="12" t="str">
        <f>IF(J529="","",VLOOKUP(J529,食材リスト!$A$6:$H$505,3,FALSE))</f>
        <v/>
      </c>
      <c r="N529" s="19" t="str">
        <f>IF(COUNTA(J529:L529)&lt;&gt;2,"",ROUND(VLOOKUP(J529,食材リスト!$A$6:$H$505,4,FALSE)*L529/VLOOKUP(J529,食材リスト!$A$6:$H$505,2,FALSE),1))</f>
        <v/>
      </c>
      <c r="O529" s="30" t="str">
        <f>IF(COUNTA(J529:L529)&lt;&gt;2,"",ROUND(VLOOKUP(J529,食材リスト!$A$6:$H$505,5,FALSE)*L529/VLOOKUP(J529,食材リスト!$A$6:$H$505,2,FALSE),1))</f>
        <v/>
      </c>
      <c r="P529" s="20" t="str">
        <f>IF(COUNTA(J529:L529)&lt;&gt;2,"",ROUND(VLOOKUP(J529,食材リスト!$A$6:$H$505,6,FALSE)*L529/VLOOKUP(J529,食材リスト!$A$6:$H$505,2,FALSE),1))</f>
        <v/>
      </c>
      <c r="Q529" s="25" t="str">
        <f>IF(COUNTA(J529:L529)&lt;&gt;2,"",ROUND(VLOOKUP(J529,食材リスト!$A$6:$H$505,7,FALSE)*L529/VLOOKUP(J529,食材リスト!$A$6:$H$505,2,FALSE),0))</f>
        <v/>
      </c>
      <c r="S529" s="154"/>
      <c r="T529" s="155"/>
      <c r="U529" s="34"/>
      <c r="V529" s="12" t="str">
        <f>IF(S529="","",VLOOKUP(S529,食材リスト!$A$6:$H$505,3,FALSE))</f>
        <v/>
      </c>
      <c r="W529" s="19" t="str">
        <f>IF(COUNTA(S529:U529)&lt;&gt;2,"",ROUND(VLOOKUP(S529,食材リスト!$A$6:$H$505,4,FALSE)*U529/VLOOKUP(S529,食材リスト!$A$6:$H$505,2,FALSE),1))</f>
        <v/>
      </c>
      <c r="X529" s="30" t="str">
        <f>IF(COUNTA(S529:U529)&lt;&gt;2,"",ROUND(VLOOKUP(S529,食材リスト!$A$6:$H$505,5,FALSE)*U529/VLOOKUP(S529,食材リスト!$A$6:$H$505,2,FALSE),1))</f>
        <v/>
      </c>
      <c r="Y529" s="20" t="str">
        <f>IF(COUNTA(S529:U529)&lt;&gt;2,"",ROUND(VLOOKUP(S529,食材リスト!$A$6:$H$505,6,FALSE)*U529/VLOOKUP(S529,食材リスト!$A$6:$H$505,2,FALSE),1))</f>
        <v/>
      </c>
      <c r="Z529" s="25" t="str">
        <f>IF(COUNTA(S529:U529)&lt;&gt;2,"",ROUND(VLOOKUP(S529,食材リスト!$A$6:$H$505,7,FALSE)*U529/VLOOKUP(S529,食材リスト!$A$6:$H$505,2,FALSE),0))</f>
        <v/>
      </c>
    </row>
    <row r="530" spans="1:26" ht="13.5" customHeight="1">
      <c r="A530" s="154"/>
      <c r="B530" s="155"/>
      <c r="C530" s="34"/>
      <c r="D530" s="12" t="str">
        <f>IF(A530="","",VLOOKUP(A530,食材リスト!$A$6:$H$505,3,FALSE))</f>
        <v/>
      </c>
      <c r="E530" s="19" t="str">
        <f>IF(COUNTA(A530:C530)&lt;&gt;2,"",ROUND(VLOOKUP(A530,食材リスト!$A$6:$H$505,4,FALSE)*C530/VLOOKUP(A530,食材リスト!$A$6:$H$505,2,FALSE),1))</f>
        <v/>
      </c>
      <c r="F530" s="30" t="str">
        <f>IF(COUNTA(A530:C530)&lt;&gt;2,"",ROUND(VLOOKUP(A530,食材リスト!$A$6:$H$505,5,FALSE)*C530/VLOOKUP(A530,食材リスト!$A$6:$H$505,2,FALSE),1))</f>
        <v/>
      </c>
      <c r="G530" s="20" t="str">
        <f>IF(COUNTA(A530:C530)&lt;&gt;2,"",ROUND(VLOOKUP(A530,食材リスト!$A$6:$H$505,6,FALSE)*C530/VLOOKUP(A530,食材リスト!$A$6:$H$505,2,FALSE),1))</f>
        <v/>
      </c>
      <c r="H530" s="25" t="str">
        <f>IF(COUNTA(A530:C530)&lt;&gt;2,"",ROUND(VLOOKUP(A530,食材リスト!$A$6:$H$505,7,FALSE)*C530/VLOOKUP(A530,食材リスト!$A$6:$H$505,2,FALSE),0))</f>
        <v/>
      </c>
      <c r="J530" s="154"/>
      <c r="K530" s="155"/>
      <c r="L530" s="34"/>
      <c r="M530" s="12" t="str">
        <f>IF(J530="","",VLOOKUP(J530,食材リスト!$A$6:$H$505,3,FALSE))</f>
        <v/>
      </c>
      <c r="N530" s="19" t="str">
        <f>IF(COUNTA(J530:L530)&lt;&gt;2,"",ROUND(VLOOKUP(J530,食材リスト!$A$6:$H$505,4,FALSE)*L530/VLOOKUP(J530,食材リスト!$A$6:$H$505,2,FALSE),1))</f>
        <v/>
      </c>
      <c r="O530" s="30" t="str">
        <f>IF(COUNTA(J530:L530)&lt;&gt;2,"",ROUND(VLOOKUP(J530,食材リスト!$A$6:$H$505,5,FALSE)*L530/VLOOKUP(J530,食材リスト!$A$6:$H$505,2,FALSE),1))</f>
        <v/>
      </c>
      <c r="P530" s="20" t="str">
        <f>IF(COUNTA(J530:L530)&lt;&gt;2,"",ROUND(VLOOKUP(J530,食材リスト!$A$6:$H$505,6,FALSE)*L530/VLOOKUP(J530,食材リスト!$A$6:$H$505,2,FALSE),1))</f>
        <v/>
      </c>
      <c r="Q530" s="25" t="str">
        <f>IF(COUNTA(J530:L530)&lt;&gt;2,"",ROUND(VLOOKUP(J530,食材リスト!$A$6:$H$505,7,FALSE)*L530/VLOOKUP(J530,食材リスト!$A$6:$H$505,2,FALSE),0))</f>
        <v/>
      </c>
      <c r="S530" s="154"/>
      <c r="T530" s="155"/>
      <c r="U530" s="34"/>
      <c r="V530" s="12" t="str">
        <f>IF(S530="","",VLOOKUP(S530,食材リスト!$A$6:$H$505,3,FALSE))</f>
        <v/>
      </c>
      <c r="W530" s="19" t="str">
        <f>IF(COUNTA(S530:U530)&lt;&gt;2,"",ROUND(VLOOKUP(S530,食材リスト!$A$6:$H$505,4,FALSE)*U530/VLOOKUP(S530,食材リスト!$A$6:$H$505,2,FALSE),1))</f>
        <v/>
      </c>
      <c r="X530" s="30" t="str">
        <f>IF(COUNTA(S530:U530)&lt;&gt;2,"",ROUND(VLOOKUP(S530,食材リスト!$A$6:$H$505,5,FALSE)*U530/VLOOKUP(S530,食材リスト!$A$6:$H$505,2,FALSE),1))</f>
        <v/>
      </c>
      <c r="Y530" s="20" t="str">
        <f>IF(COUNTA(S530:U530)&lt;&gt;2,"",ROUND(VLOOKUP(S530,食材リスト!$A$6:$H$505,6,FALSE)*U530/VLOOKUP(S530,食材リスト!$A$6:$H$505,2,FALSE),1))</f>
        <v/>
      </c>
      <c r="Z530" s="25" t="str">
        <f>IF(COUNTA(S530:U530)&lt;&gt;2,"",ROUND(VLOOKUP(S530,食材リスト!$A$6:$H$505,7,FALSE)*U530/VLOOKUP(S530,食材リスト!$A$6:$H$505,2,FALSE),0))</f>
        <v/>
      </c>
    </row>
    <row r="531" spans="1:26" ht="13.5" customHeight="1">
      <c r="A531" s="154"/>
      <c r="B531" s="155"/>
      <c r="C531" s="34"/>
      <c r="D531" s="12" t="str">
        <f>IF(A531="","",VLOOKUP(A531,食材リスト!$A$6:$H$505,3,FALSE))</f>
        <v/>
      </c>
      <c r="E531" s="19" t="str">
        <f>IF(COUNTA(A531:C531)&lt;&gt;2,"",ROUND(VLOOKUP(A531,食材リスト!$A$6:$H$505,4,FALSE)*C531/VLOOKUP(A531,食材リスト!$A$6:$H$505,2,FALSE),1))</f>
        <v/>
      </c>
      <c r="F531" s="30" t="str">
        <f>IF(COUNTA(A531:C531)&lt;&gt;2,"",ROUND(VLOOKUP(A531,食材リスト!$A$6:$H$505,5,FALSE)*C531/VLOOKUP(A531,食材リスト!$A$6:$H$505,2,FALSE),1))</f>
        <v/>
      </c>
      <c r="G531" s="20" t="str">
        <f>IF(COUNTA(A531:C531)&lt;&gt;2,"",ROUND(VLOOKUP(A531,食材リスト!$A$6:$H$505,6,FALSE)*C531/VLOOKUP(A531,食材リスト!$A$6:$H$505,2,FALSE),1))</f>
        <v/>
      </c>
      <c r="H531" s="25" t="str">
        <f>IF(COUNTA(A531:C531)&lt;&gt;2,"",ROUND(VLOOKUP(A531,食材リスト!$A$6:$H$505,7,FALSE)*C531/VLOOKUP(A531,食材リスト!$A$6:$H$505,2,FALSE),0))</f>
        <v/>
      </c>
      <c r="J531" s="154"/>
      <c r="K531" s="155"/>
      <c r="L531" s="34"/>
      <c r="M531" s="12" t="str">
        <f>IF(J531="","",VLOOKUP(J531,食材リスト!$A$6:$H$505,3,FALSE))</f>
        <v/>
      </c>
      <c r="N531" s="19" t="str">
        <f>IF(COUNTA(J531:L531)&lt;&gt;2,"",ROUND(VLOOKUP(J531,食材リスト!$A$6:$H$505,4,FALSE)*L531/VLOOKUP(J531,食材リスト!$A$6:$H$505,2,FALSE),1))</f>
        <v/>
      </c>
      <c r="O531" s="30" t="str">
        <f>IF(COUNTA(J531:L531)&lt;&gt;2,"",ROUND(VLOOKUP(J531,食材リスト!$A$6:$H$505,5,FALSE)*L531/VLOOKUP(J531,食材リスト!$A$6:$H$505,2,FALSE),1))</f>
        <v/>
      </c>
      <c r="P531" s="20" t="str">
        <f>IF(COUNTA(J531:L531)&lt;&gt;2,"",ROUND(VLOOKUP(J531,食材リスト!$A$6:$H$505,6,FALSE)*L531/VLOOKUP(J531,食材リスト!$A$6:$H$505,2,FALSE),1))</f>
        <v/>
      </c>
      <c r="Q531" s="25" t="str">
        <f>IF(COUNTA(J531:L531)&lt;&gt;2,"",ROUND(VLOOKUP(J531,食材リスト!$A$6:$H$505,7,FALSE)*L531/VLOOKUP(J531,食材リスト!$A$6:$H$505,2,FALSE),0))</f>
        <v/>
      </c>
      <c r="S531" s="154"/>
      <c r="T531" s="155"/>
      <c r="U531" s="34"/>
      <c r="V531" s="12" t="str">
        <f>IF(S531="","",VLOOKUP(S531,食材リスト!$A$6:$H$505,3,FALSE))</f>
        <v/>
      </c>
      <c r="W531" s="19" t="str">
        <f>IF(COUNTA(S531:U531)&lt;&gt;2,"",ROUND(VLOOKUP(S531,食材リスト!$A$6:$H$505,4,FALSE)*U531/VLOOKUP(S531,食材リスト!$A$6:$H$505,2,FALSE),1))</f>
        <v/>
      </c>
      <c r="X531" s="30" t="str">
        <f>IF(COUNTA(S531:U531)&lt;&gt;2,"",ROUND(VLOOKUP(S531,食材リスト!$A$6:$H$505,5,FALSE)*U531/VLOOKUP(S531,食材リスト!$A$6:$H$505,2,FALSE),1))</f>
        <v/>
      </c>
      <c r="Y531" s="20" t="str">
        <f>IF(COUNTA(S531:U531)&lt;&gt;2,"",ROUND(VLOOKUP(S531,食材リスト!$A$6:$H$505,6,FALSE)*U531/VLOOKUP(S531,食材リスト!$A$6:$H$505,2,FALSE),1))</f>
        <v/>
      </c>
      <c r="Z531" s="25" t="str">
        <f>IF(COUNTA(S531:U531)&lt;&gt;2,"",ROUND(VLOOKUP(S531,食材リスト!$A$6:$H$505,7,FALSE)*U531/VLOOKUP(S531,食材リスト!$A$6:$H$505,2,FALSE),0))</f>
        <v/>
      </c>
    </row>
    <row r="532" spans="1:26" ht="13.5" customHeight="1">
      <c r="A532" s="154"/>
      <c r="B532" s="155"/>
      <c r="C532" s="34"/>
      <c r="D532" s="12" t="str">
        <f>IF(A532="","",VLOOKUP(A532,食材リスト!$A$6:$H$505,3,FALSE))</f>
        <v/>
      </c>
      <c r="E532" s="19" t="str">
        <f>IF(COUNTA(A532:C532)&lt;&gt;2,"",ROUND(VLOOKUP(A532,食材リスト!$A$6:$H$505,4,FALSE)*C532/VLOOKUP(A532,食材リスト!$A$6:$H$505,2,FALSE),1))</f>
        <v/>
      </c>
      <c r="F532" s="30" t="str">
        <f>IF(COUNTA(A532:C532)&lt;&gt;2,"",ROUND(VLOOKUP(A532,食材リスト!$A$6:$H$505,5,FALSE)*C532/VLOOKUP(A532,食材リスト!$A$6:$H$505,2,FALSE),1))</f>
        <v/>
      </c>
      <c r="G532" s="20" t="str">
        <f>IF(COUNTA(A532:C532)&lt;&gt;2,"",ROUND(VLOOKUP(A532,食材リスト!$A$6:$H$505,6,FALSE)*C532/VLOOKUP(A532,食材リスト!$A$6:$H$505,2,FALSE),1))</f>
        <v/>
      </c>
      <c r="H532" s="25" t="str">
        <f>IF(COUNTA(A532:C532)&lt;&gt;2,"",ROUND(VLOOKUP(A532,食材リスト!$A$6:$H$505,7,FALSE)*C532/VLOOKUP(A532,食材リスト!$A$6:$H$505,2,FALSE),0))</f>
        <v/>
      </c>
      <c r="J532" s="154"/>
      <c r="K532" s="155"/>
      <c r="L532" s="34"/>
      <c r="M532" s="12" t="str">
        <f>IF(J532="","",VLOOKUP(J532,食材リスト!$A$6:$H$505,3,FALSE))</f>
        <v/>
      </c>
      <c r="N532" s="19" t="str">
        <f>IF(COUNTA(J532:L532)&lt;&gt;2,"",ROUND(VLOOKUP(J532,食材リスト!$A$6:$H$505,4,FALSE)*L532/VLOOKUP(J532,食材リスト!$A$6:$H$505,2,FALSE),1))</f>
        <v/>
      </c>
      <c r="O532" s="30" t="str">
        <f>IF(COUNTA(J532:L532)&lt;&gt;2,"",ROUND(VLOOKUP(J532,食材リスト!$A$6:$H$505,5,FALSE)*L532/VLOOKUP(J532,食材リスト!$A$6:$H$505,2,FALSE),1))</f>
        <v/>
      </c>
      <c r="P532" s="20" t="str">
        <f>IF(COUNTA(J532:L532)&lt;&gt;2,"",ROUND(VLOOKUP(J532,食材リスト!$A$6:$H$505,6,FALSE)*L532/VLOOKUP(J532,食材リスト!$A$6:$H$505,2,FALSE),1))</f>
        <v/>
      </c>
      <c r="Q532" s="25" t="str">
        <f>IF(COUNTA(J532:L532)&lt;&gt;2,"",ROUND(VLOOKUP(J532,食材リスト!$A$6:$H$505,7,FALSE)*L532/VLOOKUP(J532,食材リスト!$A$6:$H$505,2,FALSE),0))</f>
        <v/>
      </c>
      <c r="S532" s="154"/>
      <c r="T532" s="155"/>
      <c r="U532" s="34"/>
      <c r="V532" s="12" t="str">
        <f>IF(S532="","",VLOOKUP(S532,食材リスト!$A$6:$H$505,3,FALSE))</f>
        <v/>
      </c>
      <c r="W532" s="19" t="str">
        <f>IF(COUNTA(S532:U532)&lt;&gt;2,"",ROUND(VLOOKUP(S532,食材リスト!$A$6:$H$505,4,FALSE)*U532/VLOOKUP(S532,食材リスト!$A$6:$H$505,2,FALSE),1))</f>
        <v/>
      </c>
      <c r="X532" s="30" t="str">
        <f>IF(COUNTA(S532:U532)&lt;&gt;2,"",ROUND(VLOOKUP(S532,食材リスト!$A$6:$H$505,5,FALSE)*U532/VLOOKUP(S532,食材リスト!$A$6:$H$505,2,FALSE),1))</f>
        <v/>
      </c>
      <c r="Y532" s="20" t="str">
        <f>IF(COUNTA(S532:U532)&lt;&gt;2,"",ROUND(VLOOKUP(S532,食材リスト!$A$6:$H$505,6,FALSE)*U532/VLOOKUP(S532,食材リスト!$A$6:$H$505,2,FALSE),1))</f>
        <v/>
      </c>
      <c r="Z532" s="25" t="str">
        <f>IF(COUNTA(S532:U532)&lt;&gt;2,"",ROUND(VLOOKUP(S532,食材リスト!$A$6:$H$505,7,FALSE)*U532/VLOOKUP(S532,食材リスト!$A$6:$H$505,2,FALSE),0))</f>
        <v/>
      </c>
    </row>
    <row r="533" spans="1:26" ht="13.5" customHeight="1">
      <c r="A533" s="154"/>
      <c r="B533" s="155"/>
      <c r="C533" s="34"/>
      <c r="D533" s="12" t="str">
        <f>IF(A533="","",VLOOKUP(A533,食材リスト!$A$6:$H$505,3,FALSE))</f>
        <v/>
      </c>
      <c r="E533" s="19" t="str">
        <f>IF(COUNTA(A533:C533)&lt;&gt;2,"",ROUND(VLOOKUP(A533,食材リスト!$A$6:$H$505,4,FALSE)*C533/VLOOKUP(A533,食材リスト!$A$6:$H$505,2,FALSE),1))</f>
        <v/>
      </c>
      <c r="F533" s="30" t="str">
        <f>IF(COUNTA(A533:C533)&lt;&gt;2,"",ROUND(VLOOKUP(A533,食材リスト!$A$6:$H$505,5,FALSE)*C533/VLOOKUP(A533,食材リスト!$A$6:$H$505,2,FALSE),1))</f>
        <v/>
      </c>
      <c r="G533" s="20" t="str">
        <f>IF(COUNTA(A533:C533)&lt;&gt;2,"",ROUND(VLOOKUP(A533,食材リスト!$A$6:$H$505,6,FALSE)*C533/VLOOKUP(A533,食材リスト!$A$6:$H$505,2,FALSE),1))</f>
        <v/>
      </c>
      <c r="H533" s="25" t="str">
        <f>IF(COUNTA(A533:C533)&lt;&gt;2,"",ROUND(VLOOKUP(A533,食材リスト!$A$6:$H$505,7,FALSE)*C533/VLOOKUP(A533,食材リスト!$A$6:$H$505,2,FALSE),0))</f>
        <v/>
      </c>
      <c r="J533" s="154"/>
      <c r="K533" s="155"/>
      <c r="L533" s="34"/>
      <c r="M533" s="12" t="str">
        <f>IF(J533="","",VLOOKUP(J533,食材リスト!$A$6:$H$505,3,FALSE))</f>
        <v/>
      </c>
      <c r="N533" s="19" t="str">
        <f>IF(COUNTA(J533:L533)&lt;&gt;2,"",ROUND(VLOOKUP(J533,食材リスト!$A$6:$H$505,4,FALSE)*L533/VLOOKUP(J533,食材リスト!$A$6:$H$505,2,FALSE),1))</f>
        <v/>
      </c>
      <c r="O533" s="30" t="str">
        <f>IF(COUNTA(J533:L533)&lt;&gt;2,"",ROUND(VLOOKUP(J533,食材リスト!$A$6:$H$505,5,FALSE)*L533/VLOOKUP(J533,食材リスト!$A$6:$H$505,2,FALSE),1))</f>
        <v/>
      </c>
      <c r="P533" s="20" t="str">
        <f>IF(COUNTA(J533:L533)&lt;&gt;2,"",ROUND(VLOOKUP(J533,食材リスト!$A$6:$H$505,6,FALSE)*L533/VLOOKUP(J533,食材リスト!$A$6:$H$505,2,FALSE),1))</f>
        <v/>
      </c>
      <c r="Q533" s="25" t="str">
        <f>IF(COUNTA(J533:L533)&lt;&gt;2,"",ROUND(VLOOKUP(J533,食材リスト!$A$6:$H$505,7,FALSE)*L533/VLOOKUP(J533,食材リスト!$A$6:$H$505,2,FALSE),0))</f>
        <v/>
      </c>
      <c r="S533" s="154"/>
      <c r="T533" s="155"/>
      <c r="U533" s="34"/>
      <c r="V533" s="12" t="str">
        <f>IF(S533="","",VLOOKUP(S533,食材リスト!$A$6:$H$505,3,FALSE))</f>
        <v/>
      </c>
      <c r="W533" s="19" t="str">
        <f>IF(COUNTA(S533:U533)&lt;&gt;2,"",ROUND(VLOOKUP(S533,食材リスト!$A$6:$H$505,4,FALSE)*U533/VLOOKUP(S533,食材リスト!$A$6:$H$505,2,FALSE),1))</f>
        <v/>
      </c>
      <c r="X533" s="30" t="str">
        <f>IF(COUNTA(S533:U533)&lt;&gt;2,"",ROUND(VLOOKUP(S533,食材リスト!$A$6:$H$505,5,FALSE)*U533/VLOOKUP(S533,食材リスト!$A$6:$H$505,2,FALSE),1))</f>
        <v/>
      </c>
      <c r="Y533" s="20" t="str">
        <f>IF(COUNTA(S533:U533)&lt;&gt;2,"",ROUND(VLOOKUP(S533,食材リスト!$A$6:$H$505,6,FALSE)*U533/VLOOKUP(S533,食材リスト!$A$6:$H$505,2,FALSE),1))</f>
        <v/>
      </c>
      <c r="Z533" s="25" t="str">
        <f>IF(COUNTA(S533:U533)&lt;&gt;2,"",ROUND(VLOOKUP(S533,食材リスト!$A$6:$H$505,7,FALSE)*U533/VLOOKUP(S533,食材リスト!$A$6:$H$505,2,FALSE),0))</f>
        <v/>
      </c>
    </row>
    <row r="534" spans="1:26" ht="13.5" customHeight="1">
      <c r="A534" s="154"/>
      <c r="B534" s="155"/>
      <c r="C534" s="34"/>
      <c r="D534" s="12" t="str">
        <f>IF(A534="","",VLOOKUP(A534,食材リスト!$A$6:$H$505,3,FALSE))</f>
        <v/>
      </c>
      <c r="E534" s="19" t="str">
        <f>IF(COUNTA(A534:C534)&lt;&gt;2,"",ROUND(VLOOKUP(A534,食材リスト!$A$6:$H$505,4,FALSE)*C534/VLOOKUP(A534,食材リスト!$A$6:$H$505,2,FALSE),1))</f>
        <v/>
      </c>
      <c r="F534" s="30" t="str">
        <f>IF(COUNTA(A534:C534)&lt;&gt;2,"",ROUND(VLOOKUP(A534,食材リスト!$A$6:$H$505,5,FALSE)*C534/VLOOKUP(A534,食材リスト!$A$6:$H$505,2,FALSE),1))</f>
        <v/>
      </c>
      <c r="G534" s="20" t="str">
        <f>IF(COUNTA(A534:C534)&lt;&gt;2,"",ROUND(VLOOKUP(A534,食材リスト!$A$6:$H$505,6,FALSE)*C534/VLOOKUP(A534,食材リスト!$A$6:$H$505,2,FALSE),1))</f>
        <v/>
      </c>
      <c r="H534" s="25" t="str">
        <f>IF(COUNTA(A534:C534)&lt;&gt;2,"",ROUND(VLOOKUP(A534,食材リスト!$A$6:$H$505,7,FALSE)*C534/VLOOKUP(A534,食材リスト!$A$6:$H$505,2,FALSE),0))</f>
        <v/>
      </c>
      <c r="J534" s="154"/>
      <c r="K534" s="155"/>
      <c r="L534" s="34"/>
      <c r="M534" s="12" t="str">
        <f>IF(J534="","",VLOOKUP(J534,食材リスト!$A$6:$H$505,3,FALSE))</f>
        <v/>
      </c>
      <c r="N534" s="19" t="str">
        <f>IF(COUNTA(J534:L534)&lt;&gt;2,"",ROUND(VLOOKUP(J534,食材リスト!$A$6:$H$505,4,FALSE)*L534/VLOOKUP(J534,食材リスト!$A$6:$H$505,2,FALSE),1))</f>
        <v/>
      </c>
      <c r="O534" s="30" t="str">
        <f>IF(COUNTA(J534:L534)&lt;&gt;2,"",ROUND(VLOOKUP(J534,食材リスト!$A$6:$H$505,5,FALSE)*L534/VLOOKUP(J534,食材リスト!$A$6:$H$505,2,FALSE),1))</f>
        <v/>
      </c>
      <c r="P534" s="20" t="str">
        <f>IF(COUNTA(J534:L534)&lt;&gt;2,"",ROUND(VLOOKUP(J534,食材リスト!$A$6:$H$505,6,FALSE)*L534/VLOOKUP(J534,食材リスト!$A$6:$H$505,2,FALSE),1))</f>
        <v/>
      </c>
      <c r="Q534" s="25" t="str">
        <f>IF(COUNTA(J534:L534)&lt;&gt;2,"",ROUND(VLOOKUP(J534,食材リスト!$A$6:$H$505,7,FALSE)*L534/VLOOKUP(J534,食材リスト!$A$6:$H$505,2,FALSE),0))</f>
        <v/>
      </c>
      <c r="S534" s="154"/>
      <c r="T534" s="155"/>
      <c r="U534" s="34"/>
      <c r="V534" s="12" t="str">
        <f>IF(S534="","",VLOOKUP(S534,食材リスト!$A$6:$H$505,3,FALSE))</f>
        <v/>
      </c>
      <c r="W534" s="19" t="str">
        <f>IF(COUNTA(S534:U534)&lt;&gt;2,"",ROUND(VLOOKUP(S534,食材リスト!$A$6:$H$505,4,FALSE)*U534/VLOOKUP(S534,食材リスト!$A$6:$H$505,2,FALSE),1))</f>
        <v/>
      </c>
      <c r="X534" s="30" t="str">
        <f>IF(COUNTA(S534:U534)&lt;&gt;2,"",ROUND(VLOOKUP(S534,食材リスト!$A$6:$H$505,5,FALSE)*U534/VLOOKUP(S534,食材リスト!$A$6:$H$505,2,FALSE),1))</f>
        <v/>
      </c>
      <c r="Y534" s="20" t="str">
        <f>IF(COUNTA(S534:U534)&lt;&gt;2,"",ROUND(VLOOKUP(S534,食材リスト!$A$6:$H$505,6,FALSE)*U534/VLOOKUP(S534,食材リスト!$A$6:$H$505,2,FALSE),1))</f>
        <v/>
      </c>
      <c r="Z534" s="25" t="str">
        <f>IF(COUNTA(S534:U534)&lt;&gt;2,"",ROUND(VLOOKUP(S534,食材リスト!$A$6:$H$505,7,FALSE)*U534/VLOOKUP(S534,食材リスト!$A$6:$H$505,2,FALSE),0))</f>
        <v/>
      </c>
    </row>
    <row r="535" spans="1:26" ht="13.5" customHeight="1">
      <c r="A535" s="154"/>
      <c r="B535" s="155"/>
      <c r="C535" s="34"/>
      <c r="D535" s="12" t="str">
        <f>IF(A535="","",VLOOKUP(A535,食材リスト!$A$6:$H$505,3,FALSE))</f>
        <v/>
      </c>
      <c r="E535" s="19" t="str">
        <f>IF(COUNTA(A535:C535)&lt;&gt;2,"",ROUND(VLOOKUP(A535,食材リスト!$A$6:$H$505,4,FALSE)*C535/VLOOKUP(A535,食材リスト!$A$6:$H$505,2,FALSE),1))</f>
        <v/>
      </c>
      <c r="F535" s="30" t="str">
        <f>IF(COUNTA(A535:C535)&lt;&gt;2,"",ROUND(VLOOKUP(A535,食材リスト!$A$6:$H$505,5,FALSE)*C535/VLOOKUP(A535,食材リスト!$A$6:$H$505,2,FALSE),1))</f>
        <v/>
      </c>
      <c r="G535" s="20" t="str">
        <f>IF(COUNTA(A535:C535)&lt;&gt;2,"",ROUND(VLOOKUP(A535,食材リスト!$A$6:$H$505,6,FALSE)*C535/VLOOKUP(A535,食材リスト!$A$6:$H$505,2,FALSE),1))</f>
        <v/>
      </c>
      <c r="H535" s="25" t="str">
        <f>IF(COUNTA(A535:C535)&lt;&gt;2,"",ROUND(VLOOKUP(A535,食材リスト!$A$6:$H$505,7,FALSE)*C535/VLOOKUP(A535,食材リスト!$A$6:$H$505,2,FALSE),0))</f>
        <v/>
      </c>
      <c r="J535" s="154"/>
      <c r="K535" s="155"/>
      <c r="L535" s="34"/>
      <c r="M535" s="12" t="str">
        <f>IF(J535="","",VLOOKUP(J535,食材リスト!$A$6:$H$505,3,FALSE))</f>
        <v/>
      </c>
      <c r="N535" s="19" t="str">
        <f>IF(COUNTA(J535:L535)&lt;&gt;2,"",ROUND(VLOOKUP(J535,食材リスト!$A$6:$H$505,4,FALSE)*L535/VLOOKUP(J535,食材リスト!$A$6:$H$505,2,FALSE),1))</f>
        <v/>
      </c>
      <c r="O535" s="30" t="str">
        <f>IF(COUNTA(J535:L535)&lt;&gt;2,"",ROUND(VLOOKUP(J535,食材リスト!$A$6:$H$505,5,FALSE)*L535/VLOOKUP(J535,食材リスト!$A$6:$H$505,2,FALSE),1))</f>
        <v/>
      </c>
      <c r="P535" s="20" t="str">
        <f>IF(COUNTA(J535:L535)&lt;&gt;2,"",ROUND(VLOOKUP(J535,食材リスト!$A$6:$H$505,6,FALSE)*L535/VLOOKUP(J535,食材リスト!$A$6:$H$505,2,FALSE),1))</f>
        <v/>
      </c>
      <c r="Q535" s="25" t="str">
        <f>IF(COUNTA(J535:L535)&lt;&gt;2,"",ROUND(VLOOKUP(J535,食材リスト!$A$6:$H$505,7,FALSE)*L535/VLOOKUP(J535,食材リスト!$A$6:$H$505,2,FALSE),0))</f>
        <v/>
      </c>
      <c r="S535" s="154"/>
      <c r="T535" s="155"/>
      <c r="U535" s="34"/>
      <c r="V535" s="12" t="str">
        <f>IF(S535="","",VLOOKUP(S535,食材リスト!$A$6:$H$505,3,FALSE))</f>
        <v/>
      </c>
      <c r="W535" s="19" t="str">
        <f>IF(COUNTA(S535:U535)&lt;&gt;2,"",ROUND(VLOOKUP(S535,食材リスト!$A$6:$H$505,4,FALSE)*U535/VLOOKUP(S535,食材リスト!$A$6:$H$505,2,FALSE),1))</f>
        <v/>
      </c>
      <c r="X535" s="30" t="str">
        <f>IF(COUNTA(S535:U535)&lt;&gt;2,"",ROUND(VLOOKUP(S535,食材リスト!$A$6:$H$505,5,FALSE)*U535/VLOOKUP(S535,食材リスト!$A$6:$H$505,2,FALSE),1))</f>
        <v/>
      </c>
      <c r="Y535" s="20" t="str">
        <f>IF(COUNTA(S535:U535)&lt;&gt;2,"",ROUND(VLOOKUP(S535,食材リスト!$A$6:$H$505,6,FALSE)*U535/VLOOKUP(S535,食材リスト!$A$6:$H$505,2,FALSE),1))</f>
        <v/>
      </c>
      <c r="Z535" s="25" t="str">
        <f>IF(COUNTA(S535:U535)&lt;&gt;2,"",ROUND(VLOOKUP(S535,食材リスト!$A$6:$H$505,7,FALSE)*U535/VLOOKUP(S535,食材リスト!$A$6:$H$505,2,FALSE),0))</f>
        <v/>
      </c>
    </row>
    <row r="536" spans="1:26" ht="13.5" customHeight="1">
      <c r="A536" s="154"/>
      <c r="B536" s="155"/>
      <c r="C536" s="34"/>
      <c r="D536" s="12" t="str">
        <f>IF(A536="","",VLOOKUP(A536,食材リスト!$A$6:$H$505,3,FALSE))</f>
        <v/>
      </c>
      <c r="E536" s="19" t="str">
        <f>IF(COUNTA(A536:C536)&lt;&gt;2,"",ROUND(VLOOKUP(A536,食材リスト!$A$6:$H$505,4,FALSE)*C536/VLOOKUP(A536,食材リスト!$A$6:$H$505,2,FALSE),1))</f>
        <v/>
      </c>
      <c r="F536" s="30" t="str">
        <f>IF(COUNTA(A536:C536)&lt;&gt;2,"",ROUND(VLOOKUP(A536,食材リスト!$A$6:$H$505,5,FALSE)*C536/VLOOKUP(A536,食材リスト!$A$6:$H$505,2,FALSE),1))</f>
        <v/>
      </c>
      <c r="G536" s="20" t="str">
        <f>IF(COUNTA(A536:C536)&lt;&gt;2,"",ROUND(VLOOKUP(A536,食材リスト!$A$6:$H$505,6,FALSE)*C536/VLOOKUP(A536,食材リスト!$A$6:$H$505,2,FALSE),1))</f>
        <v/>
      </c>
      <c r="H536" s="25" t="str">
        <f>IF(COUNTA(A536:C536)&lt;&gt;2,"",ROUND(VLOOKUP(A536,食材リスト!$A$6:$H$505,7,FALSE)*C536/VLOOKUP(A536,食材リスト!$A$6:$H$505,2,FALSE),0))</f>
        <v/>
      </c>
      <c r="J536" s="154"/>
      <c r="K536" s="155"/>
      <c r="L536" s="34"/>
      <c r="M536" s="12" t="str">
        <f>IF(J536="","",VLOOKUP(J536,食材リスト!$A$6:$H$505,3,FALSE))</f>
        <v/>
      </c>
      <c r="N536" s="19" t="str">
        <f>IF(COUNTA(J536:L536)&lt;&gt;2,"",ROUND(VLOOKUP(J536,食材リスト!$A$6:$H$505,4,FALSE)*L536/VLOOKUP(J536,食材リスト!$A$6:$H$505,2,FALSE),1))</f>
        <v/>
      </c>
      <c r="O536" s="30" t="str">
        <f>IF(COUNTA(J536:L536)&lt;&gt;2,"",ROUND(VLOOKUP(J536,食材リスト!$A$6:$H$505,5,FALSE)*L536/VLOOKUP(J536,食材リスト!$A$6:$H$505,2,FALSE),1))</f>
        <v/>
      </c>
      <c r="P536" s="20" t="str">
        <f>IF(COUNTA(J536:L536)&lt;&gt;2,"",ROUND(VLOOKUP(J536,食材リスト!$A$6:$H$505,6,FALSE)*L536/VLOOKUP(J536,食材リスト!$A$6:$H$505,2,FALSE),1))</f>
        <v/>
      </c>
      <c r="Q536" s="25" t="str">
        <f>IF(COUNTA(J536:L536)&lt;&gt;2,"",ROUND(VLOOKUP(J536,食材リスト!$A$6:$H$505,7,FALSE)*L536/VLOOKUP(J536,食材リスト!$A$6:$H$505,2,FALSE),0))</f>
        <v/>
      </c>
      <c r="S536" s="154"/>
      <c r="T536" s="155"/>
      <c r="U536" s="34"/>
      <c r="V536" s="12" t="str">
        <f>IF(S536="","",VLOOKUP(S536,食材リスト!$A$6:$H$505,3,FALSE))</f>
        <v/>
      </c>
      <c r="W536" s="19" t="str">
        <f>IF(COUNTA(S536:U536)&lt;&gt;2,"",ROUND(VLOOKUP(S536,食材リスト!$A$6:$H$505,4,FALSE)*U536/VLOOKUP(S536,食材リスト!$A$6:$H$505,2,FALSE),1))</f>
        <v/>
      </c>
      <c r="X536" s="30" t="str">
        <f>IF(COUNTA(S536:U536)&lt;&gt;2,"",ROUND(VLOOKUP(S536,食材リスト!$A$6:$H$505,5,FALSE)*U536/VLOOKUP(S536,食材リスト!$A$6:$H$505,2,FALSE),1))</f>
        <v/>
      </c>
      <c r="Y536" s="20" t="str">
        <f>IF(COUNTA(S536:U536)&lt;&gt;2,"",ROUND(VLOOKUP(S536,食材リスト!$A$6:$H$505,6,FALSE)*U536/VLOOKUP(S536,食材リスト!$A$6:$H$505,2,FALSE),1))</f>
        <v/>
      </c>
      <c r="Z536" s="25" t="str">
        <f>IF(COUNTA(S536:U536)&lt;&gt;2,"",ROUND(VLOOKUP(S536,食材リスト!$A$6:$H$505,7,FALSE)*U536/VLOOKUP(S536,食材リスト!$A$6:$H$505,2,FALSE),0))</f>
        <v/>
      </c>
    </row>
    <row r="537" spans="1:26" ht="13.5" customHeight="1">
      <c r="A537" s="152"/>
      <c r="B537" s="153"/>
      <c r="C537" s="43"/>
      <c r="D537" s="13" t="str">
        <f>IF(A537="","",VLOOKUP(A537,食材リスト!$A$6:$H$505,3,FALSE))</f>
        <v/>
      </c>
      <c r="E537" s="21" t="str">
        <f>IF(COUNTA(A537:C537)&lt;&gt;2,"",ROUND(VLOOKUP(A537,食材リスト!$A$6:$H$505,4,FALSE)*C537/VLOOKUP(A537,食材リスト!$A$6:$H$505,2,FALSE),1))</f>
        <v/>
      </c>
      <c r="F537" s="31" t="str">
        <f>IF(COUNTA(A537:C537)&lt;&gt;2,"",ROUND(VLOOKUP(A537,食材リスト!$A$6:$H$505,5,FALSE)*C537/VLOOKUP(A537,食材リスト!$A$6:$H$505,2,FALSE),1))</f>
        <v/>
      </c>
      <c r="G537" s="22" t="str">
        <f>IF(COUNTA(A537:C537)&lt;&gt;2,"",ROUND(VLOOKUP(A537,食材リスト!$A$6:$H$505,6,FALSE)*C537/VLOOKUP(A537,食材リスト!$A$6:$H$505,2,FALSE),1))</f>
        <v/>
      </c>
      <c r="H537" s="26" t="str">
        <f>IF(COUNTA(A537:C537)&lt;&gt;2,"",ROUND(VLOOKUP(A537,食材リスト!$A$6:$H$505,7,FALSE)*C537/VLOOKUP(A537,食材リスト!$A$6:$H$505,2,FALSE),0))</f>
        <v/>
      </c>
      <c r="J537" s="152"/>
      <c r="K537" s="153"/>
      <c r="L537" s="43"/>
      <c r="M537" s="13" t="str">
        <f>IF(J537="","",VLOOKUP(J537,食材リスト!$A$6:$H$505,3,FALSE))</f>
        <v/>
      </c>
      <c r="N537" s="21" t="str">
        <f>IF(COUNTA(J537:L537)&lt;&gt;2,"",ROUND(VLOOKUP(J537,食材リスト!$A$6:$H$505,4,FALSE)*L537/VLOOKUP(J537,食材リスト!$A$6:$H$505,2,FALSE),1))</f>
        <v/>
      </c>
      <c r="O537" s="31" t="str">
        <f>IF(COUNTA(J537:L537)&lt;&gt;2,"",ROUND(VLOOKUP(J537,食材リスト!$A$6:$H$505,5,FALSE)*L537/VLOOKUP(J537,食材リスト!$A$6:$H$505,2,FALSE),1))</f>
        <v/>
      </c>
      <c r="P537" s="22" t="str">
        <f>IF(COUNTA(J537:L537)&lt;&gt;2,"",ROUND(VLOOKUP(J537,食材リスト!$A$6:$H$505,6,FALSE)*L537/VLOOKUP(J537,食材リスト!$A$6:$H$505,2,FALSE),1))</f>
        <v/>
      </c>
      <c r="Q537" s="26" t="str">
        <f>IF(COUNTA(J537:L537)&lt;&gt;2,"",ROUND(VLOOKUP(J537,食材リスト!$A$6:$H$505,7,FALSE)*L537/VLOOKUP(J537,食材リスト!$A$6:$H$505,2,FALSE),0))</f>
        <v/>
      </c>
      <c r="S537" s="152"/>
      <c r="T537" s="153"/>
      <c r="U537" s="43"/>
      <c r="V537" s="13" t="str">
        <f>IF(S537="","",VLOOKUP(S537,食材リスト!$A$6:$H$505,3,FALSE))</f>
        <v/>
      </c>
      <c r="W537" s="21" t="str">
        <f>IF(COUNTA(S537:U537)&lt;&gt;2,"",ROUND(VLOOKUP(S537,食材リスト!$A$6:$H$505,4,FALSE)*U537/VLOOKUP(S537,食材リスト!$A$6:$H$505,2,FALSE),1))</f>
        <v/>
      </c>
      <c r="X537" s="31" t="str">
        <f>IF(COUNTA(S537:U537)&lt;&gt;2,"",ROUND(VLOOKUP(S537,食材リスト!$A$6:$H$505,5,FALSE)*U537/VLOOKUP(S537,食材リスト!$A$6:$H$505,2,FALSE),1))</f>
        <v/>
      </c>
      <c r="Y537" s="22" t="str">
        <f>IF(COUNTA(S537:U537)&lt;&gt;2,"",ROUND(VLOOKUP(S537,食材リスト!$A$6:$H$505,6,FALSE)*U537/VLOOKUP(S537,食材リスト!$A$6:$H$505,2,FALSE),1))</f>
        <v/>
      </c>
      <c r="Z537" s="26" t="str">
        <f>IF(COUNTA(S537:U537)&lt;&gt;2,"",ROUND(VLOOKUP(S537,食材リスト!$A$6:$H$505,7,FALSE)*U537/VLOOKUP(S537,食材リスト!$A$6:$H$505,2,FALSE),0))</f>
        <v/>
      </c>
    </row>
    <row r="538" spans="1:26" ht="13.5" customHeight="1">
      <c r="E538"/>
      <c r="F538"/>
    </row>
    <row r="539" spans="1:26" s="122" customFormat="1" ht="13.5" customHeight="1"/>
    <row r="541" spans="1:26" ht="13.5" customHeight="1">
      <c r="A541" s="158" t="s">
        <v>46</v>
      </c>
      <c r="E541" s="102" t="s">
        <v>42</v>
      </c>
      <c r="F541" s="103"/>
      <c r="G541" s="103"/>
      <c r="H541" s="104"/>
      <c r="J541" s="158" t="s">
        <v>46</v>
      </c>
      <c r="N541" s="102" t="s">
        <v>42</v>
      </c>
      <c r="O541" s="103"/>
      <c r="P541" s="103"/>
      <c r="Q541" s="104"/>
      <c r="S541" s="158" t="s">
        <v>46</v>
      </c>
      <c r="W541" s="102" t="s">
        <v>42</v>
      </c>
      <c r="X541" s="103"/>
      <c r="Y541" s="103"/>
      <c r="Z541" s="104"/>
    </row>
    <row r="542" spans="1:26" ht="13.5" customHeight="1">
      <c r="A542" s="213"/>
      <c r="E542" s="81" t="str">
        <f>IF(SUM(E544:G563)=0,"",ROUND(SUM(E544:E563),0)&amp;"g "&amp;"("&amp;ROUND(SUM(E544:E563)*100/(SUM(E544:E563)+SUM(F544:F563)+SUM(G544:G563)),0)&amp;"%)")</f>
        <v/>
      </c>
      <c r="F542" s="80" t="str">
        <f>IF(SUM(E544:G563)=0,"",ROUND(SUM(F544:F563),0)&amp;"g "&amp;"("&amp;ROUND(SUM(F544:F563)*100/(SUM(E544:E563)+SUM(F544:F563)+SUM(G544:G563)),0)&amp;"%)")</f>
        <v/>
      </c>
      <c r="G542" s="78" t="str">
        <f>IF(SUM(E544:G563)=0,"",ROUND(SUM(G544:G563),0)&amp;"g "&amp;"("&amp;ROUND(SUM(G544:G563)*100/(SUM(E544:E563)+SUM(F544:F563)+SUM(G544:G563)),0)&amp;"%)")</f>
        <v/>
      </c>
      <c r="H542" s="79">
        <f>SUM(H544:H563)</f>
        <v>0</v>
      </c>
      <c r="J542" s="213"/>
      <c r="N542" s="81" t="str">
        <f>IF(SUM(N544:P563)=0,"",ROUND(SUM(N544:N563),0)&amp;"g "&amp;"("&amp;ROUND(SUM(N544:N563)*100/(SUM(N544:N563)+SUM(O544:O563)+SUM(P544:P563)),0)&amp;"%)")</f>
        <v/>
      </c>
      <c r="O542" s="80" t="str">
        <f>IF(SUM(N544:P563)=0,"",ROUND(SUM(O544:O563),0)&amp;"g "&amp;"("&amp;ROUND(SUM(O544:O563)*100/(SUM(N544:N563)+SUM(O544:O563)+SUM(P544:P563)),0)&amp;"%)")</f>
        <v/>
      </c>
      <c r="P542" s="78" t="str">
        <f>IF(SUM(N544:P563)=0,"",ROUND(SUM(P544:P563),0)&amp;"g "&amp;"("&amp;ROUND(SUM(P544:P563)*100/(SUM(N544:N563)+SUM(O544:O563)+SUM(P544:P563)),0)&amp;"%)")</f>
        <v/>
      </c>
      <c r="Q542" s="79">
        <f>SUM(Q544:Q563)</f>
        <v>0</v>
      </c>
      <c r="S542" s="213"/>
      <c r="W542" s="81" t="str">
        <f>IF(SUM(W544:Y563)=0,"",ROUND(SUM(W544:W563),0)&amp;"g "&amp;"("&amp;ROUND(SUM(W544:W563)*100/(SUM(W544:W563)+SUM(X544:X563)+SUM(Y544:Y563)),0)&amp;"%)")</f>
        <v/>
      </c>
      <c r="X542" s="80" t="str">
        <f>IF(SUM(W544:Y563)=0,"",ROUND(SUM(X544:X563),0)&amp;"g "&amp;"("&amp;ROUND(SUM(X544:X563)*100/(SUM(W544:W563)+SUM(X544:X563)+SUM(Y544:Y563)),0)&amp;"%)")</f>
        <v/>
      </c>
      <c r="Y542" s="78" t="str">
        <f>IF(SUM(W544:Y563)=0,"",ROUND(SUM(Y544:Y563),0)&amp;"g "&amp;"("&amp;ROUND(SUM(Y544:Y563)*100/(SUM(W544:W563)+SUM(X544:X563)+SUM(Y544:Y563)),0)&amp;"%)")</f>
        <v/>
      </c>
      <c r="Z542" s="79">
        <f>SUM(Z544:Z563)</f>
        <v>0</v>
      </c>
    </row>
    <row r="543" spans="1:26" ht="13.5" customHeight="1">
      <c r="A543" s="105" t="s">
        <v>30</v>
      </c>
      <c r="B543" s="106"/>
      <c r="C543" s="2" t="s">
        <v>35</v>
      </c>
      <c r="D543" s="6" t="s">
        <v>24</v>
      </c>
      <c r="E543" s="107" t="s">
        <v>23</v>
      </c>
      <c r="F543" s="28" t="s">
        <v>21</v>
      </c>
      <c r="G543" s="103" t="s">
        <v>22</v>
      </c>
      <c r="H543" s="6" t="s">
        <v>25</v>
      </c>
      <c r="J543" s="105" t="s">
        <v>30</v>
      </c>
      <c r="K543" s="106"/>
      <c r="L543" s="2" t="s">
        <v>35</v>
      </c>
      <c r="M543" s="6" t="s">
        <v>24</v>
      </c>
      <c r="N543" s="107" t="s">
        <v>23</v>
      </c>
      <c r="O543" s="28" t="s">
        <v>21</v>
      </c>
      <c r="P543" s="103" t="s">
        <v>22</v>
      </c>
      <c r="Q543" s="6" t="s">
        <v>25</v>
      </c>
      <c r="S543" s="105" t="s">
        <v>30</v>
      </c>
      <c r="T543" s="106"/>
      <c r="U543" s="2" t="s">
        <v>35</v>
      </c>
      <c r="V543" s="6" t="s">
        <v>24</v>
      </c>
      <c r="W543" s="107" t="s">
        <v>23</v>
      </c>
      <c r="X543" s="28" t="s">
        <v>21</v>
      </c>
      <c r="Y543" s="103" t="s">
        <v>22</v>
      </c>
      <c r="Z543" s="6" t="s">
        <v>25</v>
      </c>
    </row>
    <row r="544" spans="1:26" ht="13.5" customHeight="1">
      <c r="A544" s="160"/>
      <c r="B544" s="161"/>
      <c r="C544" s="49"/>
      <c r="D544" s="23" t="str">
        <f>IF(A544="","",VLOOKUP(A544,食材リスト!$A$6:$H$505,3,FALSE))</f>
        <v/>
      </c>
      <c r="E544" s="17" t="str">
        <f>IF(COUNTA(A544:C544)&lt;&gt;2,"",ROUND(VLOOKUP(A544,食材リスト!$A$6:$H$505,4,FALSE)*C544/VLOOKUP(A544,食材リスト!$A$6:$H$505,2,FALSE),1))</f>
        <v/>
      </c>
      <c r="F544" s="29" t="str">
        <f>IF(COUNTA(A544:C544)&lt;&gt;2,"",ROUND(VLOOKUP(A544,食材リスト!$A$6:$H$505,5,FALSE)*C544/VLOOKUP(A544,食材リスト!$A$6:$H$505,2,FALSE),1))</f>
        <v/>
      </c>
      <c r="G544" s="18" t="str">
        <f>IF(COUNTA(A544:C544)&lt;&gt;2,"",ROUND(VLOOKUP(A544,食材リスト!$A$6:$H$505,6,FALSE)*C544/VLOOKUP(A544,食材リスト!$A$6:$H$505,2,FALSE),1))</f>
        <v/>
      </c>
      <c r="H544" s="24" t="str">
        <f>IF(COUNTA(A544:C544)&lt;&gt;2,"",ROUND(VLOOKUP(A544,食材リスト!$A$6:$H$505,7,FALSE)*C544/VLOOKUP(A544,食材リスト!$A$6:$H$505,2,FALSE),0))</f>
        <v/>
      </c>
      <c r="J544" s="154"/>
      <c r="K544" s="155"/>
      <c r="L544" s="49"/>
      <c r="M544" s="23" t="str">
        <f>IF(J544="","",VLOOKUP(J544,食材リスト!$A$6:$H$505,3,FALSE))</f>
        <v/>
      </c>
      <c r="N544" s="17" t="str">
        <f>IF(COUNTA(J544:L544)&lt;&gt;2,"",ROUND(VLOOKUP(J544,食材リスト!$A$6:$H$505,4,FALSE)*L544/VLOOKUP(J544,食材リスト!$A$6:$H$505,2,FALSE),1))</f>
        <v/>
      </c>
      <c r="O544" s="29" t="str">
        <f>IF(COUNTA(J544:L544)&lt;&gt;2,"",ROUND(VLOOKUP(J544,食材リスト!$A$6:$H$505,5,FALSE)*L544/VLOOKUP(J544,食材リスト!$A$6:$H$505,2,FALSE),1))</f>
        <v/>
      </c>
      <c r="P544" s="18" t="str">
        <f>IF(COUNTA(J544:L544)&lt;&gt;2,"",ROUND(VLOOKUP(J544,食材リスト!$A$6:$H$505,6,FALSE)*L544/VLOOKUP(J544,食材リスト!$A$6:$H$505,2,FALSE),1))</f>
        <v/>
      </c>
      <c r="Q544" s="24" t="str">
        <f>IF(COUNTA(J544:L544)&lt;&gt;2,"",ROUND(VLOOKUP(J544,食材リスト!$A$6:$H$505,7,FALSE)*L544/VLOOKUP(J544,食材リスト!$A$6:$H$505,2,FALSE),0))</f>
        <v/>
      </c>
      <c r="S544" s="154"/>
      <c r="T544" s="155"/>
      <c r="U544" s="49"/>
      <c r="V544" s="23" t="str">
        <f>IF(S544="","",VLOOKUP(S544,食材リスト!$A$6:$H$505,3,FALSE))</f>
        <v/>
      </c>
      <c r="W544" s="17" t="str">
        <f>IF(COUNTA(S544:U544)&lt;&gt;2,"",ROUND(VLOOKUP(S544,食材リスト!$A$6:$H$505,4,FALSE)*U544/VLOOKUP(S544,食材リスト!$A$6:$H$505,2,FALSE),1))</f>
        <v/>
      </c>
      <c r="X544" s="29" t="str">
        <f>IF(COUNTA(S544:U544)&lt;&gt;2,"",ROUND(VLOOKUP(S544,食材リスト!$A$6:$H$505,5,FALSE)*U544/VLOOKUP(S544,食材リスト!$A$6:$H$505,2,FALSE),1))</f>
        <v/>
      </c>
      <c r="Y544" s="18" t="str">
        <f>IF(COUNTA(S544:U544)&lt;&gt;2,"",ROUND(VLOOKUP(S544,食材リスト!$A$6:$H$505,6,FALSE)*U544/VLOOKUP(S544,食材リスト!$A$6:$H$505,2,FALSE),1))</f>
        <v/>
      </c>
      <c r="Z544" s="24" t="str">
        <f>IF(COUNTA(S544:U544)&lt;&gt;2,"",ROUND(VLOOKUP(S544,食材リスト!$A$6:$H$505,7,FALSE)*U544/VLOOKUP(S544,食材リスト!$A$6:$H$505,2,FALSE),0))</f>
        <v/>
      </c>
    </row>
    <row r="545" spans="1:26" ht="13.5" customHeight="1">
      <c r="A545" s="154"/>
      <c r="B545" s="155"/>
      <c r="C545" s="34"/>
      <c r="D545" s="12" t="str">
        <f>IF(A545="","",VLOOKUP(A545,食材リスト!$A$6:$H$505,3,FALSE))</f>
        <v/>
      </c>
      <c r="E545" s="19" t="str">
        <f>IF(COUNTA(A545:C545)&lt;&gt;2,"",ROUND(VLOOKUP(A545,食材リスト!$A$6:$H$505,4,FALSE)*C545/VLOOKUP(A545,食材リスト!$A$6:$H$505,2,FALSE),1))</f>
        <v/>
      </c>
      <c r="F545" s="30" t="str">
        <f>IF(COUNTA(A545:C545)&lt;&gt;2,"",ROUND(VLOOKUP(A545,食材リスト!$A$6:$H$505,5,FALSE)*C545/VLOOKUP(A545,食材リスト!$A$6:$H$505,2,FALSE),1))</f>
        <v/>
      </c>
      <c r="G545" s="20" t="str">
        <f>IF(COUNTA(A545:C545)&lt;&gt;2,"",ROUND(VLOOKUP(A545,食材リスト!$A$6:$H$505,6,FALSE)*C545/VLOOKUP(A545,食材リスト!$A$6:$H$505,2,FALSE),1))</f>
        <v/>
      </c>
      <c r="H545" s="25" t="str">
        <f>IF(COUNTA(A545:C545)&lt;&gt;2,"",ROUND(VLOOKUP(A545,食材リスト!$A$6:$H$505,7,FALSE)*C545/VLOOKUP(A545,食材リスト!$A$6:$H$505,2,FALSE),0))</f>
        <v/>
      </c>
      <c r="J545" s="154"/>
      <c r="K545" s="155"/>
      <c r="L545" s="34"/>
      <c r="M545" s="12" t="str">
        <f>IF(J545="","",VLOOKUP(J545,食材リスト!$A$6:$H$505,3,FALSE))</f>
        <v/>
      </c>
      <c r="N545" s="19" t="str">
        <f>IF(COUNTA(J545:L545)&lt;&gt;2,"",ROUND(VLOOKUP(J545,食材リスト!$A$6:$H$505,4,FALSE)*L545/VLOOKUP(J545,食材リスト!$A$6:$H$505,2,FALSE),1))</f>
        <v/>
      </c>
      <c r="O545" s="30" t="str">
        <f>IF(COUNTA(J545:L545)&lt;&gt;2,"",ROUND(VLOOKUP(J545,食材リスト!$A$6:$H$505,5,FALSE)*L545/VLOOKUP(J545,食材リスト!$A$6:$H$505,2,FALSE),1))</f>
        <v/>
      </c>
      <c r="P545" s="20" t="str">
        <f>IF(COUNTA(J545:L545)&lt;&gt;2,"",ROUND(VLOOKUP(J545,食材リスト!$A$6:$H$505,6,FALSE)*L545/VLOOKUP(J545,食材リスト!$A$6:$H$505,2,FALSE),1))</f>
        <v/>
      </c>
      <c r="Q545" s="25" t="str">
        <f>IF(COUNTA(J545:L545)&lt;&gt;2,"",ROUND(VLOOKUP(J545,食材リスト!$A$6:$H$505,7,FALSE)*L545/VLOOKUP(J545,食材リスト!$A$6:$H$505,2,FALSE),0))</f>
        <v/>
      </c>
      <c r="S545" s="154"/>
      <c r="T545" s="155"/>
      <c r="U545" s="34"/>
      <c r="V545" s="12" t="str">
        <f>IF(S545="","",VLOOKUP(S545,食材リスト!$A$6:$H$505,3,FALSE))</f>
        <v/>
      </c>
      <c r="W545" s="19" t="str">
        <f>IF(COUNTA(S545:U545)&lt;&gt;2,"",ROUND(VLOOKUP(S545,食材リスト!$A$6:$H$505,4,FALSE)*U545/VLOOKUP(S545,食材リスト!$A$6:$H$505,2,FALSE),1))</f>
        <v/>
      </c>
      <c r="X545" s="30" t="str">
        <f>IF(COUNTA(S545:U545)&lt;&gt;2,"",ROUND(VLOOKUP(S545,食材リスト!$A$6:$H$505,5,FALSE)*U545/VLOOKUP(S545,食材リスト!$A$6:$H$505,2,FALSE),1))</f>
        <v/>
      </c>
      <c r="Y545" s="20" t="str">
        <f>IF(COUNTA(S545:U545)&lt;&gt;2,"",ROUND(VLOOKUP(S545,食材リスト!$A$6:$H$505,6,FALSE)*U545/VLOOKUP(S545,食材リスト!$A$6:$H$505,2,FALSE),1))</f>
        <v/>
      </c>
      <c r="Z545" s="25" t="str">
        <f>IF(COUNTA(S545:U545)&lt;&gt;2,"",ROUND(VLOOKUP(S545,食材リスト!$A$6:$H$505,7,FALSE)*U545/VLOOKUP(S545,食材リスト!$A$6:$H$505,2,FALSE),0))</f>
        <v/>
      </c>
    </row>
    <row r="546" spans="1:26" ht="13.5" customHeight="1">
      <c r="A546" s="154"/>
      <c r="B546" s="155"/>
      <c r="C546" s="34"/>
      <c r="D546" s="12" t="str">
        <f>IF(A546="","",VLOOKUP(A546,食材リスト!$A$6:$H$505,3,FALSE))</f>
        <v/>
      </c>
      <c r="E546" s="19" t="str">
        <f>IF(COUNTA(A546:C546)&lt;&gt;2,"",ROUND(VLOOKUP(A546,食材リスト!$A$6:$H$505,4,FALSE)*C546/VLOOKUP(A546,食材リスト!$A$6:$H$505,2,FALSE),1))</f>
        <v/>
      </c>
      <c r="F546" s="30" t="str">
        <f>IF(COUNTA(A546:C546)&lt;&gt;2,"",ROUND(VLOOKUP(A546,食材リスト!$A$6:$H$505,5,FALSE)*C546/VLOOKUP(A546,食材リスト!$A$6:$H$505,2,FALSE),1))</f>
        <v/>
      </c>
      <c r="G546" s="20" t="str">
        <f>IF(COUNTA(A546:C546)&lt;&gt;2,"",ROUND(VLOOKUP(A546,食材リスト!$A$6:$H$505,6,FALSE)*C546/VLOOKUP(A546,食材リスト!$A$6:$H$505,2,FALSE),1))</f>
        <v/>
      </c>
      <c r="H546" s="25" t="str">
        <f>IF(COUNTA(A546:C546)&lt;&gt;2,"",ROUND(VLOOKUP(A546,食材リスト!$A$6:$H$505,7,FALSE)*C546/VLOOKUP(A546,食材リスト!$A$6:$H$505,2,FALSE),0))</f>
        <v/>
      </c>
      <c r="J546" s="154"/>
      <c r="K546" s="155"/>
      <c r="L546" s="34"/>
      <c r="M546" s="12" t="str">
        <f>IF(J546="","",VLOOKUP(J546,食材リスト!$A$6:$H$505,3,FALSE))</f>
        <v/>
      </c>
      <c r="N546" s="19" t="str">
        <f>IF(COUNTA(J546:L546)&lt;&gt;2,"",ROUND(VLOOKUP(J546,食材リスト!$A$6:$H$505,4,FALSE)*L546/VLOOKUP(J546,食材リスト!$A$6:$H$505,2,FALSE),1))</f>
        <v/>
      </c>
      <c r="O546" s="30" t="str">
        <f>IF(COUNTA(J546:L546)&lt;&gt;2,"",ROUND(VLOOKUP(J546,食材リスト!$A$6:$H$505,5,FALSE)*L546/VLOOKUP(J546,食材リスト!$A$6:$H$505,2,FALSE),1))</f>
        <v/>
      </c>
      <c r="P546" s="20" t="str">
        <f>IF(COUNTA(J546:L546)&lt;&gt;2,"",ROUND(VLOOKUP(J546,食材リスト!$A$6:$H$505,6,FALSE)*L546/VLOOKUP(J546,食材リスト!$A$6:$H$505,2,FALSE),1))</f>
        <v/>
      </c>
      <c r="Q546" s="25" t="str">
        <f>IF(COUNTA(J546:L546)&lt;&gt;2,"",ROUND(VLOOKUP(J546,食材リスト!$A$6:$H$505,7,FALSE)*L546/VLOOKUP(J546,食材リスト!$A$6:$H$505,2,FALSE),0))</f>
        <v/>
      </c>
      <c r="S546" s="154"/>
      <c r="T546" s="155"/>
      <c r="U546" s="34"/>
      <c r="V546" s="12" t="str">
        <f>IF(S546="","",VLOOKUP(S546,食材リスト!$A$6:$H$505,3,FALSE))</f>
        <v/>
      </c>
      <c r="W546" s="19" t="str">
        <f>IF(COUNTA(S546:U546)&lt;&gt;2,"",ROUND(VLOOKUP(S546,食材リスト!$A$6:$H$505,4,FALSE)*U546/VLOOKUP(S546,食材リスト!$A$6:$H$505,2,FALSE),1))</f>
        <v/>
      </c>
      <c r="X546" s="30" t="str">
        <f>IF(COUNTA(S546:U546)&lt;&gt;2,"",ROUND(VLOOKUP(S546,食材リスト!$A$6:$H$505,5,FALSE)*U546/VLOOKUP(S546,食材リスト!$A$6:$H$505,2,FALSE),1))</f>
        <v/>
      </c>
      <c r="Y546" s="20" t="str">
        <f>IF(COUNTA(S546:U546)&lt;&gt;2,"",ROUND(VLOOKUP(S546,食材リスト!$A$6:$H$505,6,FALSE)*U546/VLOOKUP(S546,食材リスト!$A$6:$H$505,2,FALSE),1))</f>
        <v/>
      </c>
      <c r="Z546" s="25" t="str">
        <f>IF(COUNTA(S546:U546)&lt;&gt;2,"",ROUND(VLOOKUP(S546,食材リスト!$A$6:$H$505,7,FALSE)*U546/VLOOKUP(S546,食材リスト!$A$6:$H$505,2,FALSE),0))</f>
        <v/>
      </c>
    </row>
    <row r="547" spans="1:26" ht="13.5" customHeight="1">
      <c r="A547" s="154"/>
      <c r="B547" s="155"/>
      <c r="C547" s="34"/>
      <c r="D547" s="12" t="str">
        <f>IF(A547="","",VLOOKUP(A547,食材リスト!$A$6:$H$505,3,FALSE))</f>
        <v/>
      </c>
      <c r="E547" s="19" t="str">
        <f>IF(COUNTA(A547:C547)&lt;&gt;2,"",ROUND(VLOOKUP(A547,食材リスト!$A$6:$H$505,4,FALSE)*C547/VLOOKUP(A547,食材リスト!$A$6:$H$505,2,FALSE),1))</f>
        <v/>
      </c>
      <c r="F547" s="30" t="str">
        <f>IF(COUNTA(A547:C547)&lt;&gt;2,"",ROUND(VLOOKUP(A547,食材リスト!$A$6:$H$505,5,FALSE)*C547/VLOOKUP(A547,食材リスト!$A$6:$H$505,2,FALSE),1))</f>
        <v/>
      </c>
      <c r="G547" s="20" t="str">
        <f>IF(COUNTA(A547:C547)&lt;&gt;2,"",ROUND(VLOOKUP(A547,食材リスト!$A$6:$H$505,6,FALSE)*C547/VLOOKUP(A547,食材リスト!$A$6:$H$505,2,FALSE),1))</f>
        <v/>
      </c>
      <c r="H547" s="25" t="str">
        <f>IF(COUNTA(A547:C547)&lt;&gt;2,"",ROUND(VLOOKUP(A547,食材リスト!$A$6:$H$505,7,FALSE)*C547/VLOOKUP(A547,食材リスト!$A$6:$H$505,2,FALSE),0))</f>
        <v/>
      </c>
      <c r="J547" s="154"/>
      <c r="K547" s="155"/>
      <c r="L547" s="34"/>
      <c r="M547" s="12" t="str">
        <f>IF(J547="","",VLOOKUP(J547,食材リスト!$A$6:$H$505,3,FALSE))</f>
        <v/>
      </c>
      <c r="N547" s="19" t="str">
        <f>IF(COUNTA(J547:L547)&lt;&gt;2,"",ROUND(VLOOKUP(J547,食材リスト!$A$6:$H$505,4,FALSE)*L547/VLOOKUP(J547,食材リスト!$A$6:$H$505,2,FALSE),1))</f>
        <v/>
      </c>
      <c r="O547" s="30" t="str">
        <f>IF(COUNTA(J547:L547)&lt;&gt;2,"",ROUND(VLOOKUP(J547,食材リスト!$A$6:$H$505,5,FALSE)*L547/VLOOKUP(J547,食材リスト!$A$6:$H$505,2,FALSE),1))</f>
        <v/>
      </c>
      <c r="P547" s="20" t="str">
        <f>IF(COUNTA(J547:L547)&lt;&gt;2,"",ROUND(VLOOKUP(J547,食材リスト!$A$6:$H$505,6,FALSE)*L547/VLOOKUP(J547,食材リスト!$A$6:$H$505,2,FALSE),1))</f>
        <v/>
      </c>
      <c r="Q547" s="25" t="str">
        <f>IF(COUNTA(J547:L547)&lt;&gt;2,"",ROUND(VLOOKUP(J547,食材リスト!$A$6:$H$505,7,FALSE)*L547/VLOOKUP(J547,食材リスト!$A$6:$H$505,2,FALSE),0))</f>
        <v/>
      </c>
      <c r="S547" s="154"/>
      <c r="T547" s="155"/>
      <c r="U547" s="34"/>
      <c r="V547" s="12" t="str">
        <f>IF(S547="","",VLOOKUP(S547,食材リスト!$A$6:$H$505,3,FALSE))</f>
        <v/>
      </c>
      <c r="W547" s="19" t="str">
        <f>IF(COUNTA(S547:U547)&lt;&gt;2,"",ROUND(VLOOKUP(S547,食材リスト!$A$6:$H$505,4,FALSE)*U547/VLOOKUP(S547,食材リスト!$A$6:$H$505,2,FALSE),1))</f>
        <v/>
      </c>
      <c r="X547" s="30" t="str">
        <f>IF(COUNTA(S547:U547)&lt;&gt;2,"",ROUND(VLOOKUP(S547,食材リスト!$A$6:$H$505,5,FALSE)*U547/VLOOKUP(S547,食材リスト!$A$6:$H$505,2,FALSE),1))</f>
        <v/>
      </c>
      <c r="Y547" s="20" t="str">
        <f>IF(COUNTA(S547:U547)&lt;&gt;2,"",ROUND(VLOOKUP(S547,食材リスト!$A$6:$H$505,6,FALSE)*U547/VLOOKUP(S547,食材リスト!$A$6:$H$505,2,FALSE),1))</f>
        <v/>
      </c>
      <c r="Z547" s="25" t="str">
        <f>IF(COUNTA(S547:U547)&lt;&gt;2,"",ROUND(VLOOKUP(S547,食材リスト!$A$6:$H$505,7,FALSE)*U547/VLOOKUP(S547,食材リスト!$A$6:$H$505,2,FALSE),0))</f>
        <v/>
      </c>
    </row>
    <row r="548" spans="1:26" ht="13.5" customHeight="1">
      <c r="A548" s="154"/>
      <c r="B548" s="155"/>
      <c r="C548" s="34"/>
      <c r="D548" s="12" t="str">
        <f>IF(A548="","",VLOOKUP(A548,食材リスト!$A$6:$H$505,3,FALSE))</f>
        <v/>
      </c>
      <c r="E548" s="19" t="str">
        <f>IF(COUNTA(A548:C548)&lt;&gt;2,"",ROUND(VLOOKUP(A548,食材リスト!$A$6:$H$505,4,FALSE)*C548/VLOOKUP(A548,食材リスト!$A$6:$H$505,2,FALSE),1))</f>
        <v/>
      </c>
      <c r="F548" s="30" t="str">
        <f>IF(COUNTA(A548:C548)&lt;&gt;2,"",ROUND(VLOOKUP(A548,食材リスト!$A$6:$H$505,5,FALSE)*C548/VLOOKUP(A548,食材リスト!$A$6:$H$505,2,FALSE),1))</f>
        <v/>
      </c>
      <c r="G548" s="20" t="str">
        <f>IF(COUNTA(A548:C548)&lt;&gt;2,"",ROUND(VLOOKUP(A548,食材リスト!$A$6:$H$505,6,FALSE)*C548/VLOOKUP(A548,食材リスト!$A$6:$H$505,2,FALSE),1))</f>
        <v/>
      </c>
      <c r="H548" s="25" t="str">
        <f>IF(COUNTA(A548:C548)&lt;&gt;2,"",ROUND(VLOOKUP(A548,食材リスト!$A$6:$H$505,7,FALSE)*C548/VLOOKUP(A548,食材リスト!$A$6:$H$505,2,FALSE),0))</f>
        <v/>
      </c>
      <c r="J548" s="154"/>
      <c r="K548" s="155"/>
      <c r="L548" s="34"/>
      <c r="M548" s="12" t="str">
        <f>IF(J548="","",VLOOKUP(J548,食材リスト!$A$6:$H$505,3,FALSE))</f>
        <v/>
      </c>
      <c r="N548" s="19" t="str">
        <f>IF(COUNTA(J548:L548)&lt;&gt;2,"",ROUND(VLOOKUP(J548,食材リスト!$A$6:$H$505,4,FALSE)*L548/VLOOKUP(J548,食材リスト!$A$6:$H$505,2,FALSE),1))</f>
        <v/>
      </c>
      <c r="O548" s="30" t="str">
        <f>IF(COUNTA(J548:L548)&lt;&gt;2,"",ROUND(VLOOKUP(J548,食材リスト!$A$6:$H$505,5,FALSE)*L548/VLOOKUP(J548,食材リスト!$A$6:$H$505,2,FALSE),1))</f>
        <v/>
      </c>
      <c r="P548" s="20" t="str">
        <f>IF(COUNTA(J548:L548)&lt;&gt;2,"",ROUND(VLOOKUP(J548,食材リスト!$A$6:$H$505,6,FALSE)*L548/VLOOKUP(J548,食材リスト!$A$6:$H$505,2,FALSE),1))</f>
        <v/>
      </c>
      <c r="Q548" s="25" t="str">
        <f>IF(COUNTA(J548:L548)&lt;&gt;2,"",ROUND(VLOOKUP(J548,食材リスト!$A$6:$H$505,7,FALSE)*L548/VLOOKUP(J548,食材リスト!$A$6:$H$505,2,FALSE),0))</f>
        <v/>
      </c>
      <c r="S548" s="154"/>
      <c r="T548" s="155"/>
      <c r="U548" s="34"/>
      <c r="V548" s="12" t="str">
        <f>IF(S548="","",VLOOKUP(S548,食材リスト!$A$6:$H$505,3,FALSE))</f>
        <v/>
      </c>
      <c r="W548" s="19" t="str">
        <f>IF(COUNTA(S548:U548)&lt;&gt;2,"",ROUND(VLOOKUP(S548,食材リスト!$A$6:$H$505,4,FALSE)*U548/VLOOKUP(S548,食材リスト!$A$6:$H$505,2,FALSE),1))</f>
        <v/>
      </c>
      <c r="X548" s="30" t="str">
        <f>IF(COUNTA(S548:U548)&lt;&gt;2,"",ROUND(VLOOKUP(S548,食材リスト!$A$6:$H$505,5,FALSE)*U548/VLOOKUP(S548,食材リスト!$A$6:$H$505,2,FALSE),1))</f>
        <v/>
      </c>
      <c r="Y548" s="20" t="str">
        <f>IF(COUNTA(S548:U548)&lt;&gt;2,"",ROUND(VLOOKUP(S548,食材リスト!$A$6:$H$505,6,FALSE)*U548/VLOOKUP(S548,食材リスト!$A$6:$H$505,2,FALSE),1))</f>
        <v/>
      </c>
      <c r="Z548" s="25" t="str">
        <f>IF(COUNTA(S548:U548)&lt;&gt;2,"",ROUND(VLOOKUP(S548,食材リスト!$A$6:$H$505,7,FALSE)*U548/VLOOKUP(S548,食材リスト!$A$6:$H$505,2,FALSE),0))</f>
        <v/>
      </c>
    </row>
    <row r="549" spans="1:26" ht="13.5" customHeight="1">
      <c r="A549" s="154"/>
      <c r="B549" s="155"/>
      <c r="C549" s="34"/>
      <c r="D549" s="12" t="str">
        <f>IF(A549="","",VLOOKUP(A549,食材リスト!$A$6:$H$505,3,FALSE))</f>
        <v/>
      </c>
      <c r="E549" s="19" t="str">
        <f>IF(COUNTA(A549:C549)&lt;&gt;2,"",ROUND(VLOOKUP(A549,食材リスト!$A$6:$H$505,4,FALSE)*C549/VLOOKUP(A549,食材リスト!$A$6:$H$505,2,FALSE),1))</f>
        <v/>
      </c>
      <c r="F549" s="30" t="str">
        <f>IF(COUNTA(A549:C549)&lt;&gt;2,"",ROUND(VLOOKUP(A549,食材リスト!$A$6:$H$505,5,FALSE)*C549/VLOOKUP(A549,食材リスト!$A$6:$H$505,2,FALSE),1))</f>
        <v/>
      </c>
      <c r="G549" s="20" t="str">
        <f>IF(COUNTA(A549:C549)&lt;&gt;2,"",ROUND(VLOOKUP(A549,食材リスト!$A$6:$H$505,6,FALSE)*C549/VLOOKUP(A549,食材リスト!$A$6:$H$505,2,FALSE),1))</f>
        <v/>
      </c>
      <c r="H549" s="25" t="str">
        <f>IF(COUNTA(A549:C549)&lt;&gt;2,"",ROUND(VLOOKUP(A549,食材リスト!$A$6:$H$505,7,FALSE)*C549/VLOOKUP(A549,食材リスト!$A$6:$H$505,2,FALSE),0))</f>
        <v/>
      </c>
      <c r="J549" s="154"/>
      <c r="K549" s="155"/>
      <c r="L549" s="34"/>
      <c r="M549" s="12" t="str">
        <f>IF(J549="","",VLOOKUP(J549,食材リスト!$A$6:$H$505,3,FALSE))</f>
        <v/>
      </c>
      <c r="N549" s="19" t="str">
        <f>IF(COUNTA(J549:L549)&lt;&gt;2,"",ROUND(VLOOKUP(J549,食材リスト!$A$6:$H$505,4,FALSE)*L549/VLOOKUP(J549,食材リスト!$A$6:$H$505,2,FALSE),1))</f>
        <v/>
      </c>
      <c r="O549" s="30" t="str">
        <f>IF(COUNTA(J549:L549)&lt;&gt;2,"",ROUND(VLOOKUP(J549,食材リスト!$A$6:$H$505,5,FALSE)*L549/VLOOKUP(J549,食材リスト!$A$6:$H$505,2,FALSE),1))</f>
        <v/>
      </c>
      <c r="P549" s="20" t="str">
        <f>IF(COUNTA(J549:L549)&lt;&gt;2,"",ROUND(VLOOKUP(J549,食材リスト!$A$6:$H$505,6,FALSE)*L549/VLOOKUP(J549,食材リスト!$A$6:$H$505,2,FALSE),1))</f>
        <v/>
      </c>
      <c r="Q549" s="25" t="str">
        <f>IF(COUNTA(J549:L549)&lt;&gt;2,"",ROUND(VLOOKUP(J549,食材リスト!$A$6:$H$505,7,FALSE)*L549/VLOOKUP(J549,食材リスト!$A$6:$H$505,2,FALSE),0))</f>
        <v/>
      </c>
      <c r="S549" s="154"/>
      <c r="T549" s="155"/>
      <c r="U549" s="34"/>
      <c r="V549" s="12" t="str">
        <f>IF(S549="","",VLOOKUP(S549,食材リスト!$A$6:$H$505,3,FALSE))</f>
        <v/>
      </c>
      <c r="W549" s="19" t="str">
        <f>IF(COUNTA(S549:U549)&lt;&gt;2,"",ROUND(VLOOKUP(S549,食材リスト!$A$6:$H$505,4,FALSE)*U549/VLOOKUP(S549,食材リスト!$A$6:$H$505,2,FALSE),1))</f>
        <v/>
      </c>
      <c r="X549" s="30" t="str">
        <f>IF(COUNTA(S549:U549)&lt;&gt;2,"",ROUND(VLOOKUP(S549,食材リスト!$A$6:$H$505,5,FALSE)*U549/VLOOKUP(S549,食材リスト!$A$6:$H$505,2,FALSE),1))</f>
        <v/>
      </c>
      <c r="Y549" s="20" t="str">
        <f>IF(COUNTA(S549:U549)&lt;&gt;2,"",ROUND(VLOOKUP(S549,食材リスト!$A$6:$H$505,6,FALSE)*U549/VLOOKUP(S549,食材リスト!$A$6:$H$505,2,FALSE),1))</f>
        <v/>
      </c>
      <c r="Z549" s="25" t="str">
        <f>IF(COUNTA(S549:U549)&lt;&gt;2,"",ROUND(VLOOKUP(S549,食材リスト!$A$6:$H$505,7,FALSE)*U549/VLOOKUP(S549,食材リスト!$A$6:$H$505,2,FALSE),0))</f>
        <v/>
      </c>
    </row>
    <row r="550" spans="1:26" ht="13.5" customHeight="1">
      <c r="A550" s="154"/>
      <c r="B550" s="155"/>
      <c r="C550" s="34"/>
      <c r="D550" s="12" t="str">
        <f>IF(A550="","",VLOOKUP(A550,食材リスト!$A$6:$H$505,3,FALSE))</f>
        <v/>
      </c>
      <c r="E550" s="19" t="str">
        <f>IF(COUNTA(A550:C550)&lt;&gt;2,"",ROUND(VLOOKUP(A550,食材リスト!$A$6:$H$505,4,FALSE)*C550/VLOOKUP(A550,食材リスト!$A$6:$H$505,2,FALSE),1))</f>
        <v/>
      </c>
      <c r="F550" s="30" t="str">
        <f>IF(COUNTA(A550:C550)&lt;&gt;2,"",ROUND(VLOOKUP(A550,食材リスト!$A$6:$H$505,5,FALSE)*C550/VLOOKUP(A550,食材リスト!$A$6:$H$505,2,FALSE),1))</f>
        <v/>
      </c>
      <c r="G550" s="20" t="str">
        <f>IF(COUNTA(A550:C550)&lt;&gt;2,"",ROUND(VLOOKUP(A550,食材リスト!$A$6:$H$505,6,FALSE)*C550/VLOOKUP(A550,食材リスト!$A$6:$H$505,2,FALSE),1))</f>
        <v/>
      </c>
      <c r="H550" s="25" t="str">
        <f>IF(COUNTA(A550:C550)&lt;&gt;2,"",ROUND(VLOOKUP(A550,食材リスト!$A$6:$H$505,7,FALSE)*C550/VLOOKUP(A550,食材リスト!$A$6:$H$505,2,FALSE),0))</f>
        <v/>
      </c>
      <c r="J550" s="154"/>
      <c r="K550" s="155"/>
      <c r="L550" s="34"/>
      <c r="M550" s="12" t="str">
        <f>IF(J550="","",VLOOKUP(J550,食材リスト!$A$6:$H$505,3,FALSE))</f>
        <v/>
      </c>
      <c r="N550" s="19" t="str">
        <f>IF(COUNTA(J550:L550)&lt;&gt;2,"",ROUND(VLOOKUP(J550,食材リスト!$A$6:$H$505,4,FALSE)*L550/VLOOKUP(J550,食材リスト!$A$6:$H$505,2,FALSE),1))</f>
        <v/>
      </c>
      <c r="O550" s="30" t="str">
        <f>IF(COUNTA(J550:L550)&lt;&gt;2,"",ROUND(VLOOKUP(J550,食材リスト!$A$6:$H$505,5,FALSE)*L550/VLOOKUP(J550,食材リスト!$A$6:$H$505,2,FALSE),1))</f>
        <v/>
      </c>
      <c r="P550" s="20" t="str">
        <f>IF(COUNTA(J550:L550)&lt;&gt;2,"",ROUND(VLOOKUP(J550,食材リスト!$A$6:$H$505,6,FALSE)*L550/VLOOKUP(J550,食材リスト!$A$6:$H$505,2,FALSE),1))</f>
        <v/>
      </c>
      <c r="Q550" s="25" t="str">
        <f>IF(COUNTA(J550:L550)&lt;&gt;2,"",ROUND(VLOOKUP(J550,食材リスト!$A$6:$H$505,7,FALSE)*L550/VLOOKUP(J550,食材リスト!$A$6:$H$505,2,FALSE),0))</f>
        <v/>
      </c>
      <c r="S550" s="154"/>
      <c r="T550" s="155"/>
      <c r="U550" s="34"/>
      <c r="V550" s="12" t="str">
        <f>IF(S550="","",VLOOKUP(S550,食材リスト!$A$6:$H$505,3,FALSE))</f>
        <v/>
      </c>
      <c r="W550" s="19" t="str">
        <f>IF(COUNTA(S550:U550)&lt;&gt;2,"",ROUND(VLOOKUP(S550,食材リスト!$A$6:$H$505,4,FALSE)*U550/VLOOKUP(S550,食材リスト!$A$6:$H$505,2,FALSE),1))</f>
        <v/>
      </c>
      <c r="X550" s="30" t="str">
        <f>IF(COUNTA(S550:U550)&lt;&gt;2,"",ROUND(VLOOKUP(S550,食材リスト!$A$6:$H$505,5,FALSE)*U550/VLOOKUP(S550,食材リスト!$A$6:$H$505,2,FALSE),1))</f>
        <v/>
      </c>
      <c r="Y550" s="20" t="str">
        <f>IF(COUNTA(S550:U550)&lt;&gt;2,"",ROUND(VLOOKUP(S550,食材リスト!$A$6:$H$505,6,FALSE)*U550/VLOOKUP(S550,食材リスト!$A$6:$H$505,2,FALSE),1))</f>
        <v/>
      </c>
      <c r="Z550" s="25" t="str">
        <f>IF(COUNTA(S550:U550)&lt;&gt;2,"",ROUND(VLOOKUP(S550,食材リスト!$A$6:$H$505,7,FALSE)*U550/VLOOKUP(S550,食材リスト!$A$6:$H$505,2,FALSE),0))</f>
        <v/>
      </c>
    </row>
    <row r="551" spans="1:26" ht="13.5" customHeight="1">
      <c r="A551" s="154"/>
      <c r="B551" s="155"/>
      <c r="C551" s="34"/>
      <c r="D551" s="12" t="str">
        <f>IF(A551="","",VLOOKUP(A551,食材リスト!$A$6:$H$505,3,FALSE))</f>
        <v/>
      </c>
      <c r="E551" s="19" t="str">
        <f>IF(COUNTA(A551:C551)&lt;&gt;2,"",ROUND(VLOOKUP(A551,食材リスト!$A$6:$H$505,4,FALSE)*C551/VLOOKUP(A551,食材リスト!$A$6:$H$505,2,FALSE),1))</f>
        <v/>
      </c>
      <c r="F551" s="30" t="str">
        <f>IF(COUNTA(A551:C551)&lt;&gt;2,"",ROUND(VLOOKUP(A551,食材リスト!$A$6:$H$505,5,FALSE)*C551/VLOOKUP(A551,食材リスト!$A$6:$H$505,2,FALSE),1))</f>
        <v/>
      </c>
      <c r="G551" s="20" t="str">
        <f>IF(COUNTA(A551:C551)&lt;&gt;2,"",ROUND(VLOOKUP(A551,食材リスト!$A$6:$H$505,6,FALSE)*C551/VLOOKUP(A551,食材リスト!$A$6:$H$505,2,FALSE),1))</f>
        <v/>
      </c>
      <c r="H551" s="25" t="str">
        <f>IF(COUNTA(A551:C551)&lt;&gt;2,"",ROUND(VLOOKUP(A551,食材リスト!$A$6:$H$505,7,FALSE)*C551/VLOOKUP(A551,食材リスト!$A$6:$H$505,2,FALSE),0))</f>
        <v/>
      </c>
      <c r="J551" s="154"/>
      <c r="K551" s="155"/>
      <c r="L551" s="34"/>
      <c r="M551" s="12" t="str">
        <f>IF(J551="","",VLOOKUP(J551,食材リスト!$A$6:$H$505,3,FALSE))</f>
        <v/>
      </c>
      <c r="N551" s="19" t="str">
        <f>IF(COUNTA(J551:L551)&lt;&gt;2,"",ROUND(VLOOKUP(J551,食材リスト!$A$6:$H$505,4,FALSE)*L551/VLOOKUP(J551,食材リスト!$A$6:$H$505,2,FALSE),1))</f>
        <v/>
      </c>
      <c r="O551" s="30" t="str">
        <f>IF(COUNTA(J551:L551)&lt;&gt;2,"",ROUND(VLOOKUP(J551,食材リスト!$A$6:$H$505,5,FALSE)*L551/VLOOKUP(J551,食材リスト!$A$6:$H$505,2,FALSE),1))</f>
        <v/>
      </c>
      <c r="P551" s="20" t="str">
        <f>IF(COUNTA(J551:L551)&lt;&gt;2,"",ROUND(VLOOKUP(J551,食材リスト!$A$6:$H$505,6,FALSE)*L551/VLOOKUP(J551,食材リスト!$A$6:$H$505,2,FALSE),1))</f>
        <v/>
      </c>
      <c r="Q551" s="25" t="str">
        <f>IF(COUNTA(J551:L551)&lt;&gt;2,"",ROUND(VLOOKUP(J551,食材リスト!$A$6:$H$505,7,FALSE)*L551/VLOOKUP(J551,食材リスト!$A$6:$H$505,2,FALSE),0))</f>
        <v/>
      </c>
      <c r="S551" s="154"/>
      <c r="T551" s="155"/>
      <c r="U551" s="34"/>
      <c r="V551" s="12" t="str">
        <f>IF(S551="","",VLOOKUP(S551,食材リスト!$A$6:$H$505,3,FALSE))</f>
        <v/>
      </c>
      <c r="W551" s="19" t="str">
        <f>IF(COUNTA(S551:U551)&lt;&gt;2,"",ROUND(VLOOKUP(S551,食材リスト!$A$6:$H$505,4,FALSE)*U551/VLOOKUP(S551,食材リスト!$A$6:$H$505,2,FALSE),1))</f>
        <v/>
      </c>
      <c r="X551" s="30" t="str">
        <f>IF(COUNTA(S551:U551)&lt;&gt;2,"",ROUND(VLOOKUP(S551,食材リスト!$A$6:$H$505,5,FALSE)*U551/VLOOKUP(S551,食材リスト!$A$6:$H$505,2,FALSE),1))</f>
        <v/>
      </c>
      <c r="Y551" s="20" t="str">
        <f>IF(COUNTA(S551:U551)&lt;&gt;2,"",ROUND(VLOOKUP(S551,食材リスト!$A$6:$H$505,6,FALSE)*U551/VLOOKUP(S551,食材リスト!$A$6:$H$505,2,FALSE),1))</f>
        <v/>
      </c>
      <c r="Z551" s="25" t="str">
        <f>IF(COUNTA(S551:U551)&lt;&gt;2,"",ROUND(VLOOKUP(S551,食材リスト!$A$6:$H$505,7,FALSE)*U551/VLOOKUP(S551,食材リスト!$A$6:$H$505,2,FALSE),0))</f>
        <v/>
      </c>
    </row>
    <row r="552" spans="1:26" ht="13.5" customHeight="1">
      <c r="A552" s="154"/>
      <c r="B552" s="155"/>
      <c r="C552" s="34"/>
      <c r="D552" s="12" t="str">
        <f>IF(A552="","",VLOOKUP(A552,食材リスト!$A$6:$H$505,3,FALSE))</f>
        <v/>
      </c>
      <c r="E552" s="19" t="str">
        <f>IF(COUNTA(A552:C552)&lt;&gt;2,"",ROUND(VLOOKUP(A552,食材リスト!$A$6:$H$505,4,FALSE)*C552/VLOOKUP(A552,食材リスト!$A$6:$H$505,2,FALSE),1))</f>
        <v/>
      </c>
      <c r="F552" s="30" t="str">
        <f>IF(COUNTA(A552:C552)&lt;&gt;2,"",ROUND(VLOOKUP(A552,食材リスト!$A$6:$H$505,5,FALSE)*C552/VLOOKUP(A552,食材リスト!$A$6:$H$505,2,FALSE),1))</f>
        <v/>
      </c>
      <c r="G552" s="20" t="str">
        <f>IF(COUNTA(A552:C552)&lt;&gt;2,"",ROUND(VLOOKUP(A552,食材リスト!$A$6:$H$505,6,FALSE)*C552/VLOOKUP(A552,食材リスト!$A$6:$H$505,2,FALSE),1))</f>
        <v/>
      </c>
      <c r="H552" s="25" t="str">
        <f>IF(COUNTA(A552:C552)&lt;&gt;2,"",ROUND(VLOOKUP(A552,食材リスト!$A$6:$H$505,7,FALSE)*C552/VLOOKUP(A552,食材リスト!$A$6:$H$505,2,FALSE),0))</f>
        <v/>
      </c>
      <c r="J552" s="154"/>
      <c r="K552" s="155"/>
      <c r="L552" s="34"/>
      <c r="M552" s="12" t="str">
        <f>IF(J552="","",VLOOKUP(J552,食材リスト!$A$6:$H$505,3,FALSE))</f>
        <v/>
      </c>
      <c r="N552" s="19" t="str">
        <f>IF(COUNTA(J552:L552)&lt;&gt;2,"",ROUND(VLOOKUP(J552,食材リスト!$A$6:$H$505,4,FALSE)*L552/VLOOKUP(J552,食材リスト!$A$6:$H$505,2,FALSE),1))</f>
        <v/>
      </c>
      <c r="O552" s="30" t="str">
        <f>IF(COUNTA(J552:L552)&lt;&gt;2,"",ROUND(VLOOKUP(J552,食材リスト!$A$6:$H$505,5,FALSE)*L552/VLOOKUP(J552,食材リスト!$A$6:$H$505,2,FALSE),1))</f>
        <v/>
      </c>
      <c r="P552" s="20" t="str">
        <f>IF(COUNTA(J552:L552)&lt;&gt;2,"",ROUND(VLOOKUP(J552,食材リスト!$A$6:$H$505,6,FALSE)*L552/VLOOKUP(J552,食材リスト!$A$6:$H$505,2,FALSE),1))</f>
        <v/>
      </c>
      <c r="Q552" s="25" t="str">
        <f>IF(COUNTA(J552:L552)&lt;&gt;2,"",ROUND(VLOOKUP(J552,食材リスト!$A$6:$H$505,7,FALSE)*L552/VLOOKUP(J552,食材リスト!$A$6:$H$505,2,FALSE),0))</f>
        <v/>
      </c>
      <c r="S552" s="154"/>
      <c r="T552" s="155"/>
      <c r="U552" s="34"/>
      <c r="V552" s="12" t="str">
        <f>IF(S552="","",VLOOKUP(S552,食材リスト!$A$6:$H$505,3,FALSE))</f>
        <v/>
      </c>
      <c r="W552" s="19" t="str">
        <f>IF(COUNTA(S552:U552)&lt;&gt;2,"",ROUND(VLOOKUP(S552,食材リスト!$A$6:$H$505,4,FALSE)*U552/VLOOKUP(S552,食材リスト!$A$6:$H$505,2,FALSE),1))</f>
        <v/>
      </c>
      <c r="X552" s="30" t="str">
        <f>IF(COUNTA(S552:U552)&lt;&gt;2,"",ROUND(VLOOKUP(S552,食材リスト!$A$6:$H$505,5,FALSE)*U552/VLOOKUP(S552,食材リスト!$A$6:$H$505,2,FALSE),1))</f>
        <v/>
      </c>
      <c r="Y552" s="20" t="str">
        <f>IF(COUNTA(S552:U552)&lt;&gt;2,"",ROUND(VLOOKUP(S552,食材リスト!$A$6:$H$505,6,FALSE)*U552/VLOOKUP(S552,食材リスト!$A$6:$H$505,2,FALSE),1))</f>
        <v/>
      </c>
      <c r="Z552" s="25" t="str">
        <f>IF(COUNTA(S552:U552)&lt;&gt;2,"",ROUND(VLOOKUP(S552,食材リスト!$A$6:$H$505,7,FALSE)*U552/VLOOKUP(S552,食材リスト!$A$6:$H$505,2,FALSE),0))</f>
        <v/>
      </c>
    </row>
    <row r="553" spans="1:26" ht="13.5" customHeight="1">
      <c r="A553" s="154"/>
      <c r="B553" s="155"/>
      <c r="C553" s="34"/>
      <c r="D553" s="12" t="str">
        <f>IF(A553="","",VLOOKUP(A553,食材リスト!$A$6:$H$505,3,FALSE))</f>
        <v/>
      </c>
      <c r="E553" s="19" t="str">
        <f>IF(COUNTA(A553:C553)&lt;&gt;2,"",ROUND(VLOOKUP(A553,食材リスト!$A$6:$H$505,4,FALSE)*C553/VLOOKUP(A553,食材リスト!$A$6:$H$505,2,FALSE),1))</f>
        <v/>
      </c>
      <c r="F553" s="30" t="str">
        <f>IF(COUNTA(A553:C553)&lt;&gt;2,"",ROUND(VLOOKUP(A553,食材リスト!$A$6:$H$505,5,FALSE)*C553/VLOOKUP(A553,食材リスト!$A$6:$H$505,2,FALSE),1))</f>
        <v/>
      </c>
      <c r="G553" s="20" t="str">
        <f>IF(COUNTA(A553:C553)&lt;&gt;2,"",ROUND(VLOOKUP(A553,食材リスト!$A$6:$H$505,6,FALSE)*C553/VLOOKUP(A553,食材リスト!$A$6:$H$505,2,FALSE),1))</f>
        <v/>
      </c>
      <c r="H553" s="25" t="str">
        <f>IF(COUNTA(A553:C553)&lt;&gt;2,"",ROUND(VLOOKUP(A553,食材リスト!$A$6:$H$505,7,FALSE)*C553/VLOOKUP(A553,食材リスト!$A$6:$H$505,2,FALSE),0))</f>
        <v/>
      </c>
      <c r="J553" s="154"/>
      <c r="K553" s="155"/>
      <c r="L553" s="34"/>
      <c r="M553" s="12" t="str">
        <f>IF(J553="","",VLOOKUP(J553,食材リスト!$A$6:$H$505,3,FALSE))</f>
        <v/>
      </c>
      <c r="N553" s="19" t="str">
        <f>IF(COUNTA(J553:L553)&lt;&gt;2,"",ROUND(VLOOKUP(J553,食材リスト!$A$6:$H$505,4,FALSE)*L553/VLOOKUP(J553,食材リスト!$A$6:$H$505,2,FALSE),1))</f>
        <v/>
      </c>
      <c r="O553" s="30" t="str">
        <f>IF(COUNTA(J553:L553)&lt;&gt;2,"",ROUND(VLOOKUP(J553,食材リスト!$A$6:$H$505,5,FALSE)*L553/VLOOKUP(J553,食材リスト!$A$6:$H$505,2,FALSE),1))</f>
        <v/>
      </c>
      <c r="P553" s="20" t="str">
        <f>IF(COUNTA(J553:L553)&lt;&gt;2,"",ROUND(VLOOKUP(J553,食材リスト!$A$6:$H$505,6,FALSE)*L553/VLOOKUP(J553,食材リスト!$A$6:$H$505,2,FALSE),1))</f>
        <v/>
      </c>
      <c r="Q553" s="25" t="str">
        <f>IF(COUNTA(J553:L553)&lt;&gt;2,"",ROUND(VLOOKUP(J553,食材リスト!$A$6:$H$505,7,FALSE)*L553/VLOOKUP(J553,食材リスト!$A$6:$H$505,2,FALSE),0))</f>
        <v/>
      </c>
      <c r="S553" s="154"/>
      <c r="T553" s="155"/>
      <c r="U553" s="34"/>
      <c r="V553" s="12" t="str">
        <f>IF(S553="","",VLOOKUP(S553,食材リスト!$A$6:$H$505,3,FALSE))</f>
        <v/>
      </c>
      <c r="W553" s="19" t="str">
        <f>IF(COUNTA(S553:U553)&lt;&gt;2,"",ROUND(VLOOKUP(S553,食材リスト!$A$6:$H$505,4,FALSE)*U553/VLOOKUP(S553,食材リスト!$A$6:$H$505,2,FALSE),1))</f>
        <v/>
      </c>
      <c r="X553" s="30" t="str">
        <f>IF(COUNTA(S553:U553)&lt;&gt;2,"",ROUND(VLOOKUP(S553,食材リスト!$A$6:$H$505,5,FALSE)*U553/VLOOKUP(S553,食材リスト!$A$6:$H$505,2,FALSE),1))</f>
        <v/>
      </c>
      <c r="Y553" s="20" t="str">
        <f>IF(COUNTA(S553:U553)&lt;&gt;2,"",ROUND(VLOOKUP(S553,食材リスト!$A$6:$H$505,6,FALSE)*U553/VLOOKUP(S553,食材リスト!$A$6:$H$505,2,FALSE),1))</f>
        <v/>
      </c>
      <c r="Z553" s="25" t="str">
        <f>IF(COUNTA(S553:U553)&lt;&gt;2,"",ROUND(VLOOKUP(S553,食材リスト!$A$6:$H$505,7,FALSE)*U553/VLOOKUP(S553,食材リスト!$A$6:$H$505,2,FALSE),0))</f>
        <v/>
      </c>
    </row>
    <row r="554" spans="1:26" ht="13.5" customHeight="1">
      <c r="A554" s="154"/>
      <c r="B554" s="155"/>
      <c r="C554" s="34"/>
      <c r="D554" s="12" t="str">
        <f>IF(A554="","",VLOOKUP(A554,食材リスト!$A$6:$H$505,3,FALSE))</f>
        <v/>
      </c>
      <c r="E554" s="19" t="str">
        <f>IF(COUNTA(A554:C554)&lt;&gt;2,"",ROUND(VLOOKUP(A554,食材リスト!$A$6:$H$505,4,FALSE)*C554/VLOOKUP(A554,食材リスト!$A$6:$H$505,2,FALSE),1))</f>
        <v/>
      </c>
      <c r="F554" s="30" t="str">
        <f>IF(COUNTA(A554:C554)&lt;&gt;2,"",ROUND(VLOOKUP(A554,食材リスト!$A$6:$H$505,5,FALSE)*C554/VLOOKUP(A554,食材リスト!$A$6:$H$505,2,FALSE),1))</f>
        <v/>
      </c>
      <c r="G554" s="20" t="str">
        <f>IF(COUNTA(A554:C554)&lt;&gt;2,"",ROUND(VLOOKUP(A554,食材リスト!$A$6:$H$505,6,FALSE)*C554/VLOOKUP(A554,食材リスト!$A$6:$H$505,2,FALSE),1))</f>
        <v/>
      </c>
      <c r="H554" s="25" t="str">
        <f>IF(COUNTA(A554:C554)&lt;&gt;2,"",ROUND(VLOOKUP(A554,食材リスト!$A$6:$H$505,7,FALSE)*C554/VLOOKUP(A554,食材リスト!$A$6:$H$505,2,FALSE),0))</f>
        <v/>
      </c>
      <c r="J554" s="154"/>
      <c r="K554" s="155"/>
      <c r="L554" s="34"/>
      <c r="M554" s="12" t="str">
        <f>IF(J554="","",VLOOKUP(J554,食材リスト!$A$6:$H$505,3,FALSE))</f>
        <v/>
      </c>
      <c r="N554" s="19" t="str">
        <f>IF(COUNTA(J554:L554)&lt;&gt;2,"",ROUND(VLOOKUP(J554,食材リスト!$A$6:$H$505,4,FALSE)*L554/VLOOKUP(J554,食材リスト!$A$6:$H$505,2,FALSE),1))</f>
        <v/>
      </c>
      <c r="O554" s="30" t="str">
        <f>IF(COUNTA(J554:L554)&lt;&gt;2,"",ROUND(VLOOKUP(J554,食材リスト!$A$6:$H$505,5,FALSE)*L554/VLOOKUP(J554,食材リスト!$A$6:$H$505,2,FALSE),1))</f>
        <v/>
      </c>
      <c r="P554" s="20" t="str">
        <f>IF(COUNTA(J554:L554)&lt;&gt;2,"",ROUND(VLOOKUP(J554,食材リスト!$A$6:$H$505,6,FALSE)*L554/VLOOKUP(J554,食材リスト!$A$6:$H$505,2,FALSE),1))</f>
        <v/>
      </c>
      <c r="Q554" s="25" t="str">
        <f>IF(COUNTA(J554:L554)&lt;&gt;2,"",ROUND(VLOOKUP(J554,食材リスト!$A$6:$H$505,7,FALSE)*L554/VLOOKUP(J554,食材リスト!$A$6:$H$505,2,FALSE),0))</f>
        <v/>
      </c>
      <c r="S554" s="154"/>
      <c r="T554" s="155"/>
      <c r="U554" s="34"/>
      <c r="V554" s="12" t="str">
        <f>IF(S554="","",VLOOKUP(S554,食材リスト!$A$6:$H$505,3,FALSE))</f>
        <v/>
      </c>
      <c r="W554" s="19" t="str">
        <f>IF(COUNTA(S554:U554)&lt;&gt;2,"",ROUND(VLOOKUP(S554,食材リスト!$A$6:$H$505,4,FALSE)*U554/VLOOKUP(S554,食材リスト!$A$6:$H$505,2,FALSE),1))</f>
        <v/>
      </c>
      <c r="X554" s="30" t="str">
        <f>IF(COUNTA(S554:U554)&lt;&gt;2,"",ROUND(VLOOKUP(S554,食材リスト!$A$6:$H$505,5,FALSE)*U554/VLOOKUP(S554,食材リスト!$A$6:$H$505,2,FALSE),1))</f>
        <v/>
      </c>
      <c r="Y554" s="20" t="str">
        <f>IF(COUNTA(S554:U554)&lt;&gt;2,"",ROUND(VLOOKUP(S554,食材リスト!$A$6:$H$505,6,FALSE)*U554/VLOOKUP(S554,食材リスト!$A$6:$H$505,2,FALSE),1))</f>
        <v/>
      </c>
      <c r="Z554" s="25" t="str">
        <f>IF(COUNTA(S554:U554)&lt;&gt;2,"",ROUND(VLOOKUP(S554,食材リスト!$A$6:$H$505,7,FALSE)*U554/VLOOKUP(S554,食材リスト!$A$6:$H$505,2,FALSE),0))</f>
        <v/>
      </c>
    </row>
    <row r="555" spans="1:26" ht="13.5" customHeight="1">
      <c r="A555" s="154"/>
      <c r="B555" s="155"/>
      <c r="C555" s="34"/>
      <c r="D555" s="12" t="str">
        <f>IF(A555="","",VLOOKUP(A555,食材リスト!$A$6:$H$505,3,FALSE))</f>
        <v/>
      </c>
      <c r="E555" s="19" t="str">
        <f>IF(COUNTA(A555:C555)&lt;&gt;2,"",ROUND(VLOOKUP(A555,食材リスト!$A$6:$H$505,4,FALSE)*C555/VLOOKUP(A555,食材リスト!$A$6:$H$505,2,FALSE),1))</f>
        <v/>
      </c>
      <c r="F555" s="30" t="str">
        <f>IF(COUNTA(A555:C555)&lt;&gt;2,"",ROUND(VLOOKUP(A555,食材リスト!$A$6:$H$505,5,FALSE)*C555/VLOOKUP(A555,食材リスト!$A$6:$H$505,2,FALSE),1))</f>
        <v/>
      </c>
      <c r="G555" s="20" t="str">
        <f>IF(COUNTA(A555:C555)&lt;&gt;2,"",ROUND(VLOOKUP(A555,食材リスト!$A$6:$H$505,6,FALSE)*C555/VLOOKUP(A555,食材リスト!$A$6:$H$505,2,FALSE),1))</f>
        <v/>
      </c>
      <c r="H555" s="25" t="str">
        <f>IF(COUNTA(A555:C555)&lt;&gt;2,"",ROUND(VLOOKUP(A555,食材リスト!$A$6:$H$505,7,FALSE)*C555/VLOOKUP(A555,食材リスト!$A$6:$H$505,2,FALSE),0))</f>
        <v/>
      </c>
      <c r="J555" s="154"/>
      <c r="K555" s="155"/>
      <c r="L555" s="34"/>
      <c r="M555" s="12" t="str">
        <f>IF(J555="","",VLOOKUP(J555,食材リスト!$A$6:$H$505,3,FALSE))</f>
        <v/>
      </c>
      <c r="N555" s="19" t="str">
        <f>IF(COUNTA(J555:L555)&lt;&gt;2,"",ROUND(VLOOKUP(J555,食材リスト!$A$6:$H$505,4,FALSE)*L555/VLOOKUP(J555,食材リスト!$A$6:$H$505,2,FALSE),1))</f>
        <v/>
      </c>
      <c r="O555" s="30" t="str">
        <f>IF(COUNTA(J555:L555)&lt;&gt;2,"",ROUND(VLOOKUP(J555,食材リスト!$A$6:$H$505,5,FALSE)*L555/VLOOKUP(J555,食材リスト!$A$6:$H$505,2,FALSE),1))</f>
        <v/>
      </c>
      <c r="P555" s="20" t="str">
        <f>IF(COUNTA(J555:L555)&lt;&gt;2,"",ROUND(VLOOKUP(J555,食材リスト!$A$6:$H$505,6,FALSE)*L555/VLOOKUP(J555,食材リスト!$A$6:$H$505,2,FALSE),1))</f>
        <v/>
      </c>
      <c r="Q555" s="25" t="str">
        <f>IF(COUNTA(J555:L555)&lt;&gt;2,"",ROUND(VLOOKUP(J555,食材リスト!$A$6:$H$505,7,FALSE)*L555/VLOOKUP(J555,食材リスト!$A$6:$H$505,2,FALSE),0))</f>
        <v/>
      </c>
      <c r="S555" s="154"/>
      <c r="T555" s="155"/>
      <c r="U555" s="34"/>
      <c r="V555" s="12" t="str">
        <f>IF(S555="","",VLOOKUP(S555,食材リスト!$A$6:$H$505,3,FALSE))</f>
        <v/>
      </c>
      <c r="W555" s="19" t="str">
        <f>IF(COUNTA(S555:U555)&lt;&gt;2,"",ROUND(VLOOKUP(S555,食材リスト!$A$6:$H$505,4,FALSE)*U555/VLOOKUP(S555,食材リスト!$A$6:$H$505,2,FALSE),1))</f>
        <v/>
      </c>
      <c r="X555" s="30" t="str">
        <f>IF(COUNTA(S555:U555)&lt;&gt;2,"",ROUND(VLOOKUP(S555,食材リスト!$A$6:$H$505,5,FALSE)*U555/VLOOKUP(S555,食材リスト!$A$6:$H$505,2,FALSE),1))</f>
        <v/>
      </c>
      <c r="Y555" s="20" t="str">
        <f>IF(COUNTA(S555:U555)&lt;&gt;2,"",ROUND(VLOOKUP(S555,食材リスト!$A$6:$H$505,6,FALSE)*U555/VLOOKUP(S555,食材リスト!$A$6:$H$505,2,FALSE),1))</f>
        <v/>
      </c>
      <c r="Z555" s="25" t="str">
        <f>IF(COUNTA(S555:U555)&lt;&gt;2,"",ROUND(VLOOKUP(S555,食材リスト!$A$6:$H$505,7,FALSE)*U555/VLOOKUP(S555,食材リスト!$A$6:$H$505,2,FALSE),0))</f>
        <v/>
      </c>
    </row>
    <row r="556" spans="1:26" ht="13.5" customHeight="1">
      <c r="A556" s="154"/>
      <c r="B556" s="155"/>
      <c r="C556" s="34"/>
      <c r="D556" s="12" t="str">
        <f>IF(A556="","",VLOOKUP(A556,食材リスト!$A$6:$H$505,3,FALSE))</f>
        <v/>
      </c>
      <c r="E556" s="19" t="str">
        <f>IF(COUNTA(A556:C556)&lt;&gt;2,"",ROUND(VLOOKUP(A556,食材リスト!$A$6:$H$505,4,FALSE)*C556/VLOOKUP(A556,食材リスト!$A$6:$H$505,2,FALSE),1))</f>
        <v/>
      </c>
      <c r="F556" s="30" t="str">
        <f>IF(COUNTA(A556:C556)&lt;&gt;2,"",ROUND(VLOOKUP(A556,食材リスト!$A$6:$H$505,5,FALSE)*C556/VLOOKUP(A556,食材リスト!$A$6:$H$505,2,FALSE),1))</f>
        <v/>
      </c>
      <c r="G556" s="20" t="str">
        <f>IF(COUNTA(A556:C556)&lt;&gt;2,"",ROUND(VLOOKUP(A556,食材リスト!$A$6:$H$505,6,FALSE)*C556/VLOOKUP(A556,食材リスト!$A$6:$H$505,2,FALSE),1))</f>
        <v/>
      </c>
      <c r="H556" s="25" t="str">
        <f>IF(COUNTA(A556:C556)&lt;&gt;2,"",ROUND(VLOOKUP(A556,食材リスト!$A$6:$H$505,7,FALSE)*C556/VLOOKUP(A556,食材リスト!$A$6:$H$505,2,FALSE),0))</f>
        <v/>
      </c>
      <c r="J556" s="154"/>
      <c r="K556" s="155"/>
      <c r="L556" s="34"/>
      <c r="M556" s="12" t="str">
        <f>IF(J556="","",VLOOKUP(J556,食材リスト!$A$6:$H$505,3,FALSE))</f>
        <v/>
      </c>
      <c r="N556" s="19" t="str">
        <f>IF(COUNTA(J556:L556)&lt;&gt;2,"",ROUND(VLOOKUP(J556,食材リスト!$A$6:$H$505,4,FALSE)*L556/VLOOKUP(J556,食材リスト!$A$6:$H$505,2,FALSE),1))</f>
        <v/>
      </c>
      <c r="O556" s="30" t="str">
        <f>IF(COUNTA(J556:L556)&lt;&gt;2,"",ROUND(VLOOKUP(J556,食材リスト!$A$6:$H$505,5,FALSE)*L556/VLOOKUP(J556,食材リスト!$A$6:$H$505,2,FALSE),1))</f>
        <v/>
      </c>
      <c r="P556" s="20" t="str">
        <f>IF(COUNTA(J556:L556)&lt;&gt;2,"",ROUND(VLOOKUP(J556,食材リスト!$A$6:$H$505,6,FALSE)*L556/VLOOKUP(J556,食材リスト!$A$6:$H$505,2,FALSE),1))</f>
        <v/>
      </c>
      <c r="Q556" s="25" t="str">
        <f>IF(COUNTA(J556:L556)&lt;&gt;2,"",ROUND(VLOOKUP(J556,食材リスト!$A$6:$H$505,7,FALSE)*L556/VLOOKUP(J556,食材リスト!$A$6:$H$505,2,FALSE),0))</f>
        <v/>
      </c>
      <c r="S556" s="154"/>
      <c r="T556" s="155"/>
      <c r="U556" s="34"/>
      <c r="V556" s="12" t="str">
        <f>IF(S556="","",VLOOKUP(S556,食材リスト!$A$6:$H$505,3,FALSE))</f>
        <v/>
      </c>
      <c r="W556" s="19" t="str">
        <f>IF(COUNTA(S556:U556)&lt;&gt;2,"",ROUND(VLOOKUP(S556,食材リスト!$A$6:$H$505,4,FALSE)*U556/VLOOKUP(S556,食材リスト!$A$6:$H$505,2,FALSE),1))</f>
        <v/>
      </c>
      <c r="X556" s="30" t="str">
        <f>IF(COUNTA(S556:U556)&lt;&gt;2,"",ROUND(VLOOKUP(S556,食材リスト!$A$6:$H$505,5,FALSE)*U556/VLOOKUP(S556,食材リスト!$A$6:$H$505,2,FALSE),1))</f>
        <v/>
      </c>
      <c r="Y556" s="20" t="str">
        <f>IF(COUNTA(S556:U556)&lt;&gt;2,"",ROUND(VLOOKUP(S556,食材リスト!$A$6:$H$505,6,FALSE)*U556/VLOOKUP(S556,食材リスト!$A$6:$H$505,2,FALSE),1))</f>
        <v/>
      </c>
      <c r="Z556" s="25" t="str">
        <f>IF(COUNTA(S556:U556)&lt;&gt;2,"",ROUND(VLOOKUP(S556,食材リスト!$A$6:$H$505,7,FALSE)*U556/VLOOKUP(S556,食材リスト!$A$6:$H$505,2,FALSE),0))</f>
        <v/>
      </c>
    </row>
    <row r="557" spans="1:26" ht="13.5" customHeight="1">
      <c r="A557" s="154"/>
      <c r="B557" s="155"/>
      <c r="C557" s="34"/>
      <c r="D557" s="12" t="str">
        <f>IF(A557="","",VLOOKUP(A557,食材リスト!$A$6:$H$505,3,FALSE))</f>
        <v/>
      </c>
      <c r="E557" s="19" t="str">
        <f>IF(COUNTA(A557:C557)&lt;&gt;2,"",ROUND(VLOOKUP(A557,食材リスト!$A$6:$H$505,4,FALSE)*C557/VLOOKUP(A557,食材リスト!$A$6:$H$505,2,FALSE),1))</f>
        <v/>
      </c>
      <c r="F557" s="30" t="str">
        <f>IF(COUNTA(A557:C557)&lt;&gt;2,"",ROUND(VLOOKUP(A557,食材リスト!$A$6:$H$505,5,FALSE)*C557/VLOOKUP(A557,食材リスト!$A$6:$H$505,2,FALSE),1))</f>
        <v/>
      </c>
      <c r="G557" s="20" t="str">
        <f>IF(COUNTA(A557:C557)&lt;&gt;2,"",ROUND(VLOOKUP(A557,食材リスト!$A$6:$H$505,6,FALSE)*C557/VLOOKUP(A557,食材リスト!$A$6:$H$505,2,FALSE),1))</f>
        <v/>
      </c>
      <c r="H557" s="25" t="str">
        <f>IF(COUNTA(A557:C557)&lt;&gt;2,"",ROUND(VLOOKUP(A557,食材リスト!$A$6:$H$505,7,FALSE)*C557/VLOOKUP(A557,食材リスト!$A$6:$H$505,2,FALSE),0))</f>
        <v/>
      </c>
      <c r="J557" s="154"/>
      <c r="K557" s="155"/>
      <c r="L557" s="34"/>
      <c r="M557" s="12" t="str">
        <f>IF(J557="","",VLOOKUP(J557,食材リスト!$A$6:$H$505,3,FALSE))</f>
        <v/>
      </c>
      <c r="N557" s="19" t="str">
        <f>IF(COUNTA(J557:L557)&lt;&gt;2,"",ROUND(VLOOKUP(J557,食材リスト!$A$6:$H$505,4,FALSE)*L557/VLOOKUP(J557,食材リスト!$A$6:$H$505,2,FALSE),1))</f>
        <v/>
      </c>
      <c r="O557" s="30" t="str">
        <f>IF(COUNTA(J557:L557)&lt;&gt;2,"",ROUND(VLOOKUP(J557,食材リスト!$A$6:$H$505,5,FALSE)*L557/VLOOKUP(J557,食材リスト!$A$6:$H$505,2,FALSE),1))</f>
        <v/>
      </c>
      <c r="P557" s="20" t="str">
        <f>IF(COUNTA(J557:L557)&lt;&gt;2,"",ROUND(VLOOKUP(J557,食材リスト!$A$6:$H$505,6,FALSE)*L557/VLOOKUP(J557,食材リスト!$A$6:$H$505,2,FALSE),1))</f>
        <v/>
      </c>
      <c r="Q557" s="25" t="str">
        <f>IF(COUNTA(J557:L557)&lt;&gt;2,"",ROUND(VLOOKUP(J557,食材リスト!$A$6:$H$505,7,FALSE)*L557/VLOOKUP(J557,食材リスト!$A$6:$H$505,2,FALSE),0))</f>
        <v/>
      </c>
      <c r="S557" s="154"/>
      <c r="T557" s="155"/>
      <c r="U557" s="34"/>
      <c r="V557" s="12" t="str">
        <f>IF(S557="","",VLOOKUP(S557,食材リスト!$A$6:$H$505,3,FALSE))</f>
        <v/>
      </c>
      <c r="W557" s="19" t="str">
        <f>IF(COUNTA(S557:U557)&lt;&gt;2,"",ROUND(VLOOKUP(S557,食材リスト!$A$6:$H$505,4,FALSE)*U557/VLOOKUP(S557,食材リスト!$A$6:$H$505,2,FALSE),1))</f>
        <v/>
      </c>
      <c r="X557" s="30" t="str">
        <f>IF(COUNTA(S557:U557)&lt;&gt;2,"",ROUND(VLOOKUP(S557,食材リスト!$A$6:$H$505,5,FALSE)*U557/VLOOKUP(S557,食材リスト!$A$6:$H$505,2,FALSE),1))</f>
        <v/>
      </c>
      <c r="Y557" s="20" t="str">
        <f>IF(COUNTA(S557:U557)&lt;&gt;2,"",ROUND(VLOOKUP(S557,食材リスト!$A$6:$H$505,6,FALSE)*U557/VLOOKUP(S557,食材リスト!$A$6:$H$505,2,FALSE),1))</f>
        <v/>
      </c>
      <c r="Z557" s="25" t="str">
        <f>IF(COUNTA(S557:U557)&lt;&gt;2,"",ROUND(VLOOKUP(S557,食材リスト!$A$6:$H$505,7,FALSE)*U557/VLOOKUP(S557,食材リスト!$A$6:$H$505,2,FALSE),0))</f>
        <v/>
      </c>
    </row>
    <row r="558" spans="1:26" ht="13.5" customHeight="1">
      <c r="A558" s="154"/>
      <c r="B558" s="155"/>
      <c r="C558" s="34"/>
      <c r="D558" s="12" t="str">
        <f>IF(A558="","",VLOOKUP(A558,食材リスト!$A$6:$H$505,3,FALSE))</f>
        <v/>
      </c>
      <c r="E558" s="19" t="str">
        <f>IF(COUNTA(A558:C558)&lt;&gt;2,"",ROUND(VLOOKUP(A558,食材リスト!$A$6:$H$505,4,FALSE)*C558/VLOOKUP(A558,食材リスト!$A$6:$H$505,2,FALSE),1))</f>
        <v/>
      </c>
      <c r="F558" s="30" t="str">
        <f>IF(COUNTA(A558:C558)&lt;&gt;2,"",ROUND(VLOOKUP(A558,食材リスト!$A$6:$H$505,5,FALSE)*C558/VLOOKUP(A558,食材リスト!$A$6:$H$505,2,FALSE),1))</f>
        <v/>
      </c>
      <c r="G558" s="20" t="str">
        <f>IF(COUNTA(A558:C558)&lt;&gt;2,"",ROUND(VLOOKUP(A558,食材リスト!$A$6:$H$505,6,FALSE)*C558/VLOOKUP(A558,食材リスト!$A$6:$H$505,2,FALSE),1))</f>
        <v/>
      </c>
      <c r="H558" s="25" t="str">
        <f>IF(COUNTA(A558:C558)&lt;&gt;2,"",ROUND(VLOOKUP(A558,食材リスト!$A$6:$H$505,7,FALSE)*C558/VLOOKUP(A558,食材リスト!$A$6:$H$505,2,FALSE),0))</f>
        <v/>
      </c>
      <c r="J558" s="154"/>
      <c r="K558" s="155"/>
      <c r="L558" s="34"/>
      <c r="M558" s="12" t="str">
        <f>IF(J558="","",VLOOKUP(J558,食材リスト!$A$6:$H$505,3,FALSE))</f>
        <v/>
      </c>
      <c r="N558" s="19" t="str">
        <f>IF(COUNTA(J558:L558)&lt;&gt;2,"",ROUND(VLOOKUP(J558,食材リスト!$A$6:$H$505,4,FALSE)*L558/VLOOKUP(J558,食材リスト!$A$6:$H$505,2,FALSE),1))</f>
        <v/>
      </c>
      <c r="O558" s="30" t="str">
        <f>IF(COUNTA(J558:L558)&lt;&gt;2,"",ROUND(VLOOKUP(J558,食材リスト!$A$6:$H$505,5,FALSE)*L558/VLOOKUP(J558,食材リスト!$A$6:$H$505,2,FALSE),1))</f>
        <v/>
      </c>
      <c r="P558" s="20" t="str">
        <f>IF(COUNTA(J558:L558)&lt;&gt;2,"",ROUND(VLOOKUP(J558,食材リスト!$A$6:$H$505,6,FALSE)*L558/VLOOKUP(J558,食材リスト!$A$6:$H$505,2,FALSE),1))</f>
        <v/>
      </c>
      <c r="Q558" s="25" t="str">
        <f>IF(COUNTA(J558:L558)&lt;&gt;2,"",ROUND(VLOOKUP(J558,食材リスト!$A$6:$H$505,7,FALSE)*L558/VLOOKUP(J558,食材リスト!$A$6:$H$505,2,FALSE),0))</f>
        <v/>
      </c>
      <c r="S558" s="154"/>
      <c r="T558" s="155"/>
      <c r="U558" s="34"/>
      <c r="V558" s="12" t="str">
        <f>IF(S558="","",VLOOKUP(S558,食材リスト!$A$6:$H$505,3,FALSE))</f>
        <v/>
      </c>
      <c r="W558" s="19" t="str">
        <f>IF(COUNTA(S558:U558)&lt;&gt;2,"",ROUND(VLOOKUP(S558,食材リスト!$A$6:$H$505,4,FALSE)*U558/VLOOKUP(S558,食材リスト!$A$6:$H$505,2,FALSE),1))</f>
        <v/>
      </c>
      <c r="X558" s="30" t="str">
        <f>IF(COUNTA(S558:U558)&lt;&gt;2,"",ROUND(VLOOKUP(S558,食材リスト!$A$6:$H$505,5,FALSE)*U558/VLOOKUP(S558,食材リスト!$A$6:$H$505,2,FALSE),1))</f>
        <v/>
      </c>
      <c r="Y558" s="20" t="str">
        <f>IF(COUNTA(S558:U558)&lt;&gt;2,"",ROUND(VLOOKUP(S558,食材リスト!$A$6:$H$505,6,FALSE)*U558/VLOOKUP(S558,食材リスト!$A$6:$H$505,2,FALSE),1))</f>
        <v/>
      </c>
      <c r="Z558" s="25" t="str">
        <f>IF(COUNTA(S558:U558)&lt;&gt;2,"",ROUND(VLOOKUP(S558,食材リスト!$A$6:$H$505,7,FALSE)*U558/VLOOKUP(S558,食材リスト!$A$6:$H$505,2,FALSE),0))</f>
        <v/>
      </c>
    </row>
    <row r="559" spans="1:26" ht="13.5" customHeight="1">
      <c r="A559" s="154"/>
      <c r="B559" s="155"/>
      <c r="C559" s="34"/>
      <c r="D559" s="12" t="str">
        <f>IF(A559="","",VLOOKUP(A559,食材リスト!$A$6:$H$505,3,FALSE))</f>
        <v/>
      </c>
      <c r="E559" s="19" t="str">
        <f>IF(COUNTA(A559:C559)&lt;&gt;2,"",ROUND(VLOOKUP(A559,食材リスト!$A$6:$H$505,4,FALSE)*C559/VLOOKUP(A559,食材リスト!$A$6:$H$505,2,FALSE),1))</f>
        <v/>
      </c>
      <c r="F559" s="30" t="str">
        <f>IF(COUNTA(A559:C559)&lt;&gt;2,"",ROUND(VLOOKUP(A559,食材リスト!$A$6:$H$505,5,FALSE)*C559/VLOOKUP(A559,食材リスト!$A$6:$H$505,2,FALSE),1))</f>
        <v/>
      </c>
      <c r="G559" s="20" t="str">
        <f>IF(COUNTA(A559:C559)&lt;&gt;2,"",ROUND(VLOOKUP(A559,食材リスト!$A$6:$H$505,6,FALSE)*C559/VLOOKUP(A559,食材リスト!$A$6:$H$505,2,FALSE),1))</f>
        <v/>
      </c>
      <c r="H559" s="25" t="str">
        <f>IF(COUNTA(A559:C559)&lt;&gt;2,"",ROUND(VLOOKUP(A559,食材リスト!$A$6:$H$505,7,FALSE)*C559/VLOOKUP(A559,食材リスト!$A$6:$H$505,2,FALSE),0))</f>
        <v/>
      </c>
      <c r="J559" s="154"/>
      <c r="K559" s="155"/>
      <c r="L559" s="34"/>
      <c r="M559" s="12" t="str">
        <f>IF(J559="","",VLOOKUP(J559,食材リスト!$A$6:$H$505,3,FALSE))</f>
        <v/>
      </c>
      <c r="N559" s="19" t="str">
        <f>IF(COUNTA(J559:L559)&lt;&gt;2,"",ROUND(VLOOKUP(J559,食材リスト!$A$6:$H$505,4,FALSE)*L559/VLOOKUP(J559,食材リスト!$A$6:$H$505,2,FALSE),1))</f>
        <v/>
      </c>
      <c r="O559" s="30" t="str">
        <f>IF(COUNTA(J559:L559)&lt;&gt;2,"",ROUND(VLOOKUP(J559,食材リスト!$A$6:$H$505,5,FALSE)*L559/VLOOKUP(J559,食材リスト!$A$6:$H$505,2,FALSE),1))</f>
        <v/>
      </c>
      <c r="P559" s="20" t="str">
        <f>IF(COUNTA(J559:L559)&lt;&gt;2,"",ROUND(VLOOKUP(J559,食材リスト!$A$6:$H$505,6,FALSE)*L559/VLOOKUP(J559,食材リスト!$A$6:$H$505,2,FALSE),1))</f>
        <v/>
      </c>
      <c r="Q559" s="25" t="str">
        <f>IF(COUNTA(J559:L559)&lt;&gt;2,"",ROUND(VLOOKUP(J559,食材リスト!$A$6:$H$505,7,FALSE)*L559/VLOOKUP(J559,食材リスト!$A$6:$H$505,2,FALSE),0))</f>
        <v/>
      </c>
      <c r="S559" s="154"/>
      <c r="T559" s="155"/>
      <c r="U559" s="34"/>
      <c r="V559" s="12" t="str">
        <f>IF(S559="","",VLOOKUP(S559,食材リスト!$A$6:$H$505,3,FALSE))</f>
        <v/>
      </c>
      <c r="W559" s="19" t="str">
        <f>IF(COUNTA(S559:U559)&lt;&gt;2,"",ROUND(VLOOKUP(S559,食材リスト!$A$6:$H$505,4,FALSE)*U559/VLOOKUP(S559,食材リスト!$A$6:$H$505,2,FALSE),1))</f>
        <v/>
      </c>
      <c r="X559" s="30" t="str">
        <f>IF(COUNTA(S559:U559)&lt;&gt;2,"",ROUND(VLOOKUP(S559,食材リスト!$A$6:$H$505,5,FALSE)*U559/VLOOKUP(S559,食材リスト!$A$6:$H$505,2,FALSE),1))</f>
        <v/>
      </c>
      <c r="Y559" s="20" t="str">
        <f>IF(COUNTA(S559:U559)&lt;&gt;2,"",ROUND(VLOOKUP(S559,食材リスト!$A$6:$H$505,6,FALSE)*U559/VLOOKUP(S559,食材リスト!$A$6:$H$505,2,FALSE),1))</f>
        <v/>
      </c>
      <c r="Z559" s="25" t="str">
        <f>IF(COUNTA(S559:U559)&lt;&gt;2,"",ROUND(VLOOKUP(S559,食材リスト!$A$6:$H$505,7,FALSE)*U559/VLOOKUP(S559,食材リスト!$A$6:$H$505,2,FALSE),0))</f>
        <v/>
      </c>
    </row>
    <row r="560" spans="1:26" ht="13.5" customHeight="1">
      <c r="A560" s="154"/>
      <c r="B560" s="155"/>
      <c r="C560" s="34"/>
      <c r="D560" s="12" t="str">
        <f>IF(A560="","",VLOOKUP(A560,食材リスト!$A$6:$H$505,3,FALSE))</f>
        <v/>
      </c>
      <c r="E560" s="19" t="str">
        <f>IF(COUNTA(A560:C560)&lt;&gt;2,"",ROUND(VLOOKUP(A560,食材リスト!$A$6:$H$505,4,FALSE)*C560/VLOOKUP(A560,食材リスト!$A$6:$H$505,2,FALSE),1))</f>
        <v/>
      </c>
      <c r="F560" s="30" t="str">
        <f>IF(COUNTA(A560:C560)&lt;&gt;2,"",ROUND(VLOOKUP(A560,食材リスト!$A$6:$H$505,5,FALSE)*C560/VLOOKUP(A560,食材リスト!$A$6:$H$505,2,FALSE),1))</f>
        <v/>
      </c>
      <c r="G560" s="20" t="str">
        <f>IF(COUNTA(A560:C560)&lt;&gt;2,"",ROUND(VLOOKUP(A560,食材リスト!$A$6:$H$505,6,FALSE)*C560/VLOOKUP(A560,食材リスト!$A$6:$H$505,2,FALSE),1))</f>
        <v/>
      </c>
      <c r="H560" s="25" t="str">
        <f>IF(COUNTA(A560:C560)&lt;&gt;2,"",ROUND(VLOOKUP(A560,食材リスト!$A$6:$H$505,7,FALSE)*C560/VLOOKUP(A560,食材リスト!$A$6:$H$505,2,FALSE),0))</f>
        <v/>
      </c>
      <c r="J560" s="154"/>
      <c r="K560" s="155"/>
      <c r="L560" s="34"/>
      <c r="M560" s="12" t="str">
        <f>IF(J560="","",VLOOKUP(J560,食材リスト!$A$6:$H$505,3,FALSE))</f>
        <v/>
      </c>
      <c r="N560" s="19" t="str">
        <f>IF(COUNTA(J560:L560)&lt;&gt;2,"",ROUND(VLOOKUP(J560,食材リスト!$A$6:$H$505,4,FALSE)*L560/VLOOKUP(J560,食材リスト!$A$6:$H$505,2,FALSE),1))</f>
        <v/>
      </c>
      <c r="O560" s="30" t="str">
        <f>IF(COUNTA(J560:L560)&lt;&gt;2,"",ROUND(VLOOKUP(J560,食材リスト!$A$6:$H$505,5,FALSE)*L560/VLOOKUP(J560,食材リスト!$A$6:$H$505,2,FALSE),1))</f>
        <v/>
      </c>
      <c r="P560" s="20" t="str">
        <f>IF(COUNTA(J560:L560)&lt;&gt;2,"",ROUND(VLOOKUP(J560,食材リスト!$A$6:$H$505,6,FALSE)*L560/VLOOKUP(J560,食材リスト!$A$6:$H$505,2,FALSE),1))</f>
        <v/>
      </c>
      <c r="Q560" s="25" t="str">
        <f>IF(COUNTA(J560:L560)&lt;&gt;2,"",ROUND(VLOOKUP(J560,食材リスト!$A$6:$H$505,7,FALSE)*L560/VLOOKUP(J560,食材リスト!$A$6:$H$505,2,FALSE),0))</f>
        <v/>
      </c>
      <c r="S560" s="154"/>
      <c r="T560" s="155"/>
      <c r="U560" s="34"/>
      <c r="V560" s="12" t="str">
        <f>IF(S560="","",VLOOKUP(S560,食材リスト!$A$6:$H$505,3,FALSE))</f>
        <v/>
      </c>
      <c r="W560" s="19" t="str">
        <f>IF(COUNTA(S560:U560)&lt;&gt;2,"",ROUND(VLOOKUP(S560,食材リスト!$A$6:$H$505,4,FALSE)*U560/VLOOKUP(S560,食材リスト!$A$6:$H$505,2,FALSE),1))</f>
        <v/>
      </c>
      <c r="X560" s="30" t="str">
        <f>IF(COUNTA(S560:U560)&lt;&gt;2,"",ROUND(VLOOKUP(S560,食材リスト!$A$6:$H$505,5,FALSE)*U560/VLOOKUP(S560,食材リスト!$A$6:$H$505,2,FALSE),1))</f>
        <v/>
      </c>
      <c r="Y560" s="20" t="str">
        <f>IF(COUNTA(S560:U560)&lt;&gt;2,"",ROUND(VLOOKUP(S560,食材リスト!$A$6:$H$505,6,FALSE)*U560/VLOOKUP(S560,食材リスト!$A$6:$H$505,2,FALSE),1))</f>
        <v/>
      </c>
      <c r="Z560" s="25" t="str">
        <f>IF(COUNTA(S560:U560)&lt;&gt;2,"",ROUND(VLOOKUP(S560,食材リスト!$A$6:$H$505,7,FALSE)*U560/VLOOKUP(S560,食材リスト!$A$6:$H$505,2,FALSE),0))</f>
        <v/>
      </c>
    </row>
    <row r="561" spans="1:26" ht="13.5" customHeight="1">
      <c r="A561" s="154"/>
      <c r="B561" s="155"/>
      <c r="C561" s="34"/>
      <c r="D561" s="12" t="str">
        <f>IF(A561="","",VLOOKUP(A561,食材リスト!$A$6:$H$505,3,FALSE))</f>
        <v/>
      </c>
      <c r="E561" s="19" t="str">
        <f>IF(COUNTA(A561:C561)&lt;&gt;2,"",ROUND(VLOOKUP(A561,食材リスト!$A$6:$H$505,4,FALSE)*C561/VLOOKUP(A561,食材リスト!$A$6:$H$505,2,FALSE),1))</f>
        <v/>
      </c>
      <c r="F561" s="30" t="str">
        <f>IF(COUNTA(A561:C561)&lt;&gt;2,"",ROUND(VLOOKUP(A561,食材リスト!$A$6:$H$505,5,FALSE)*C561/VLOOKUP(A561,食材リスト!$A$6:$H$505,2,FALSE),1))</f>
        <v/>
      </c>
      <c r="G561" s="20" t="str">
        <f>IF(COUNTA(A561:C561)&lt;&gt;2,"",ROUND(VLOOKUP(A561,食材リスト!$A$6:$H$505,6,FALSE)*C561/VLOOKUP(A561,食材リスト!$A$6:$H$505,2,FALSE),1))</f>
        <v/>
      </c>
      <c r="H561" s="25" t="str">
        <f>IF(COUNTA(A561:C561)&lt;&gt;2,"",ROUND(VLOOKUP(A561,食材リスト!$A$6:$H$505,7,FALSE)*C561/VLOOKUP(A561,食材リスト!$A$6:$H$505,2,FALSE),0))</f>
        <v/>
      </c>
      <c r="J561" s="154"/>
      <c r="K561" s="155"/>
      <c r="L561" s="34"/>
      <c r="M561" s="12" t="str">
        <f>IF(J561="","",VLOOKUP(J561,食材リスト!$A$6:$H$505,3,FALSE))</f>
        <v/>
      </c>
      <c r="N561" s="19" t="str">
        <f>IF(COUNTA(J561:L561)&lt;&gt;2,"",ROUND(VLOOKUP(J561,食材リスト!$A$6:$H$505,4,FALSE)*L561/VLOOKUP(J561,食材リスト!$A$6:$H$505,2,FALSE),1))</f>
        <v/>
      </c>
      <c r="O561" s="30" t="str">
        <f>IF(COUNTA(J561:L561)&lt;&gt;2,"",ROUND(VLOOKUP(J561,食材リスト!$A$6:$H$505,5,FALSE)*L561/VLOOKUP(J561,食材リスト!$A$6:$H$505,2,FALSE),1))</f>
        <v/>
      </c>
      <c r="P561" s="20" t="str">
        <f>IF(COUNTA(J561:L561)&lt;&gt;2,"",ROUND(VLOOKUP(J561,食材リスト!$A$6:$H$505,6,FALSE)*L561/VLOOKUP(J561,食材リスト!$A$6:$H$505,2,FALSE),1))</f>
        <v/>
      </c>
      <c r="Q561" s="25" t="str">
        <f>IF(COUNTA(J561:L561)&lt;&gt;2,"",ROUND(VLOOKUP(J561,食材リスト!$A$6:$H$505,7,FALSE)*L561/VLOOKUP(J561,食材リスト!$A$6:$H$505,2,FALSE),0))</f>
        <v/>
      </c>
      <c r="S561" s="154"/>
      <c r="T561" s="155"/>
      <c r="U561" s="34"/>
      <c r="V561" s="12" t="str">
        <f>IF(S561="","",VLOOKUP(S561,食材リスト!$A$6:$H$505,3,FALSE))</f>
        <v/>
      </c>
      <c r="W561" s="19" t="str">
        <f>IF(COUNTA(S561:U561)&lt;&gt;2,"",ROUND(VLOOKUP(S561,食材リスト!$A$6:$H$505,4,FALSE)*U561/VLOOKUP(S561,食材リスト!$A$6:$H$505,2,FALSE),1))</f>
        <v/>
      </c>
      <c r="X561" s="30" t="str">
        <f>IF(COUNTA(S561:U561)&lt;&gt;2,"",ROUND(VLOOKUP(S561,食材リスト!$A$6:$H$505,5,FALSE)*U561/VLOOKUP(S561,食材リスト!$A$6:$H$505,2,FALSE),1))</f>
        <v/>
      </c>
      <c r="Y561" s="20" t="str">
        <f>IF(COUNTA(S561:U561)&lt;&gt;2,"",ROUND(VLOOKUP(S561,食材リスト!$A$6:$H$505,6,FALSE)*U561/VLOOKUP(S561,食材リスト!$A$6:$H$505,2,FALSE),1))</f>
        <v/>
      </c>
      <c r="Z561" s="25" t="str">
        <f>IF(COUNTA(S561:U561)&lt;&gt;2,"",ROUND(VLOOKUP(S561,食材リスト!$A$6:$H$505,7,FALSE)*U561/VLOOKUP(S561,食材リスト!$A$6:$H$505,2,FALSE),0))</f>
        <v/>
      </c>
    </row>
    <row r="562" spans="1:26" ht="13.5" customHeight="1">
      <c r="A562" s="154"/>
      <c r="B562" s="155"/>
      <c r="C562" s="34"/>
      <c r="D562" s="12" t="str">
        <f>IF(A562="","",VLOOKUP(A562,食材リスト!$A$6:$H$505,3,FALSE))</f>
        <v/>
      </c>
      <c r="E562" s="19" t="str">
        <f>IF(COUNTA(A562:C562)&lt;&gt;2,"",ROUND(VLOOKUP(A562,食材リスト!$A$6:$H$505,4,FALSE)*C562/VLOOKUP(A562,食材リスト!$A$6:$H$505,2,FALSE),1))</f>
        <v/>
      </c>
      <c r="F562" s="30" t="str">
        <f>IF(COUNTA(A562:C562)&lt;&gt;2,"",ROUND(VLOOKUP(A562,食材リスト!$A$6:$H$505,5,FALSE)*C562/VLOOKUP(A562,食材リスト!$A$6:$H$505,2,FALSE),1))</f>
        <v/>
      </c>
      <c r="G562" s="20" t="str">
        <f>IF(COUNTA(A562:C562)&lt;&gt;2,"",ROUND(VLOOKUP(A562,食材リスト!$A$6:$H$505,6,FALSE)*C562/VLOOKUP(A562,食材リスト!$A$6:$H$505,2,FALSE),1))</f>
        <v/>
      </c>
      <c r="H562" s="25" t="str">
        <f>IF(COUNTA(A562:C562)&lt;&gt;2,"",ROUND(VLOOKUP(A562,食材リスト!$A$6:$H$505,7,FALSE)*C562/VLOOKUP(A562,食材リスト!$A$6:$H$505,2,FALSE),0))</f>
        <v/>
      </c>
      <c r="J562" s="154"/>
      <c r="K562" s="155"/>
      <c r="L562" s="34"/>
      <c r="M562" s="12" t="str">
        <f>IF(J562="","",VLOOKUP(J562,食材リスト!$A$6:$H$505,3,FALSE))</f>
        <v/>
      </c>
      <c r="N562" s="19" t="str">
        <f>IF(COUNTA(J562:L562)&lt;&gt;2,"",ROUND(VLOOKUP(J562,食材リスト!$A$6:$H$505,4,FALSE)*L562/VLOOKUP(J562,食材リスト!$A$6:$H$505,2,FALSE),1))</f>
        <v/>
      </c>
      <c r="O562" s="30" t="str">
        <f>IF(COUNTA(J562:L562)&lt;&gt;2,"",ROUND(VLOOKUP(J562,食材リスト!$A$6:$H$505,5,FALSE)*L562/VLOOKUP(J562,食材リスト!$A$6:$H$505,2,FALSE),1))</f>
        <v/>
      </c>
      <c r="P562" s="20" t="str">
        <f>IF(COUNTA(J562:L562)&lt;&gt;2,"",ROUND(VLOOKUP(J562,食材リスト!$A$6:$H$505,6,FALSE)*L562/VLOOKUP(J562,食材リスト!$A$6:$H$505,2,FALSE),1))</f>
        <v/>
      </c>
      <c r="Q562" s="25" t="str">
        <f>IF(COUNTA(J562:L562)&lt;&gt;2,"",ROUND(VLOOKUP(J562,食材リスト!$A$6:$H$505,7,FALSE)*L562/VLOOKUP(J562,食材リスト!$A$6:$H$505,2,FALSE),0))</f>
        <v/>
      </c>
      <c r="S562" s="154"/>
      <c r="T562" s="155"/>
      <c r="U562" s="34"/>
      <c r="V562" s="12" t="str">
        <f>IF(S562="","",VLOOKUP(S562,食材リスト!$A$6:$H$505,3,FALSE))</f>
        <v/>
      </c>
      <c r="W562" s="19" t="str">
        <f>IF(COUNTA(S562:U562)&lt;&gt;2,"",ROUND(VLOOKUP(S562,食材リスト!$A$6:$H$505,4,FALSE)*U562/VLOOKUP(S562,食材リスト!$A$6:$H$505,2,FALSE),1))</f>
        <v/>
      </c>
      <c r="X562" s="30" t="str">
        <f>IF(COUNTA(S562:U562)&lt;&gt;2,"",ROUND(VLOOKUP(S562,食材リスト!$A$6:$H$505,5,FALSE)*U562/VLOOKUP(S562,食材リスト!$A$6:$H$505,2,FALSE),1))</f>
        <v/>
      </c>
      <c r="Y562" s="20" t="str">
        <f>IF(COUNTA(S562:U562)&lt;&gt;2,"",ROUND(VLOOKUP(S562,食材リスト!$A$6:$H$505,6,FALSE)*U562/VLOOKUP(S562,食材リスト!$A$6:$H$505,2,FALSE),1))</f>
        <v/>
      </c>
      <c r="Z562" s="25" t="str">
        <f>IF(COUNTA(S562:U562)&lt;&gt;2,"",ROUND(VLOOKUP(S562,食材リスト!$A$6:$H$505,7,FALSE)*U562/VLOOKUP(S562,食材リスト!$A$6:$H$505,2,FALSE),0))</f>
        <v/>
      </c>
    </row>
    <row r="563" spans="1:26" ht="13.5" customHeight="1">
      <c r="A563" s="152"/>
      <c r="B563" s="153"/>
      <c r="C563" s="43"/>
      <c r="D563" s="13" t="str">
        <f>IF(A563="","",VLOOKUP(A563,食材リスト!$A$6:$H$505,3,FALSE))</f>
        <v/>
      </c>
      <c r="E563" s="21" t="str">
        <f>IF(COUNTA(A563:C563)&lt;&gt;2,"",ROUND(VLOOKUP(A563,食材リスト!$A$6:$H$505,4,FALSE)*C563/VLOOKUP(A563,食材リスト!$A$6:$H$505,2,FALSE),1))</f>
        <v/>
      </c>
      <c r="F563" s="31" t="str">
        <f>IF(COUNTA(A563:C563)&lt;&gt;2,"",ROUND(VLOOKUP(A563,食材リスト!$A$6:$H$505,5,FALSE)*C563/VLOOKUP(A563,食材リスト!$A$6:$H$505,2,FALSE),1))</f>
        <v/>
      </c>
      <c r="G563" s="22" t="str">
        <f>IF(COUNTA(A563:C563)&lt;&gt;2,"",ROUND(VLOOKUP(A563,食材リスト!$A$6:$H$505,6,FALSE)*C563/VLOOKUP(A563,食材リスト!$A$6:$H$505,2,FALSE),1))</f>
        <v/>
      </c>
      <c r="H563" s="26" t="str">
        <f>IF(COUNTA(A563:C563)&lt;&gt;2,"",ROUND(VLOOKUP(A563,食材リスト!$A$6:$H$505,7,FALSE)*C563/VLOOKUP(A563,食材リスト!$A$6:$H$505,2,FALSE),0))</f>
        <v/>
      </c>
      <c r="J563" s="152"/>
      <c r="K563" s="153"/>
      <c r="L563" s="43"/>
      <c r="M563" s="13" t="str">
        <f>IF(J563="","",VLOOKUP(J563,食材リスト!$A$6:$H$505,3,FALSE))</f>
        <v/>
      </c>
      <c r="N563" s="21" t="str">
        <f>IF(COUNTA(J563:L563)&lt;&gt;2,"",ROUND(VLOOKUP(J563,食材リスト!$A$6:$H$505,4,FALSE)*L563/VLOOKUP(J563,食材リスト!$A$6:$H$505,2,FALSE),1))</f>
        <v/>
      </c>
      <c r="O563" s="31" t="str">
        <f>IF(COUNTA(J563:L563)&lt;&gt;2,"",ROUND(VLOOKUP(J563,食材リスト!$A$6:$H$505,5,FALSE)*L563/VLOOKUP(J563,食材リスト!$A$6:$H$505,2,FALSE),1))</f>
        <v/>
      </c>
      <c r="P563" s="22" t="str">
        <f>IF(COUNTA(J563:L563)&lt;&gt;2,"",ROUND(VLOOKUP(J563,食材リスト!$A$6:$H$505,6,FALSE)*L563/VLOOKUP(J563,食材リスト!$A$6:$H$505,2,FALSE),1))</f>
        <v/>
      </c>
      <c r="Q563" s="26" t="str">
        <f>IF(COUNTA(J563:L563)&lt;&gt;2,"",ROUND(VLOOKUP(J563,食材リスト!$A$6:$H$505,7,FALSE)*L563/VLOOKUP(J563,食材リスト!$A$6:$H$505,2,FALSE),0))</f>
        <v/>
      </c>
      <c r="S563" s="152"/>
      <c r="T563" s="153"/>
      <c r="U563" s="43"/>
      <c r="V563" s="13" t="str">
        <f>IF(S563="","",VLOOKUP(S563,食材リスト!$A$6:$H$505,3,FALSE))</f>
        <v/>
      </c>
      <c r="W563" s="21" t="str">
        <f>IF(COUNTA(S563:U563)&lt;&gt;2,"",ROUND(VLOOKUP(S563,食材リスト!$A$6:$H$505,4,FALSE)*U563/VLOOKUP(S563,食材リスト!$A$6:$H$505,2,FALSE),1))</f>
        <v/>
      </c>
      <c r="X563" s="31" t="str">
        <f>IF(COUNTA(S563:U563)&lt;&gt;2,"",ROUND(VLOOKUP(S563,食材リスト!$A$6:$H$505,5,FALSE)*U563/VLOOKUP(S563,食材リスト!$A$6:$H$505,2,FALSE),1))</f>
        <v/>
      </c>
      <c r="Y563" s="22" t="str">
        <f>IF(COUNTA(S563:U563)&lt;&gt;2,"",ROUND(VLOOKUP(S563,食材リスト!$A$6:$H$505,6,FALSE)*U563/VLOOKUP(S563,食材リスト!$A$6:$H$505,2,FALSE),1))</f>
        <v/>
      </c>
      <c r="Z563" s="26" t="str">
        <f>IF(COUNTA(S563:U563)&lt;&gt;2,"",ROUND(VLOOKUP(S563,食材リスト!$A$6:$H$505,7,FALSE)*U563/VLOOKUP(S563,食材リスト!$A$6:$H$505,2,FALSE),0))</f>
        <v/>
      </c>
    </row>
    <row r="565" spans="1:26" ht="13.5" customHeight="1">
      <c r="A565" s="158" t="s">
        <v>46</v>
      </c>
      <c r="E565" s="102" t="s">
        <v>42</v>
      </c>
      <c r="F565" s="103"/>
      <c r="G565" s="103"/>
      <c r="H565" s="104"/>
      <c r="J565" s="158" t="s">
        <v>46</v>
      </c>
      <c r="N565" s="102" t="s">
        <v>42</v>
      </c>
      <c r="O565" s="103"/>
      <c r="P565" s="103"/>
      <c r="Q565" s="104"/>
      <c r="S565" s="158" t="s">
        <v>46</v>
      </c>
      <c r="W565" s="102" t="s">
        <v>42</v>
      </c>
      <c r="X565" s="103"/>
      <c r="Y565" s="103"/>
      <c r="Z565" s="104"/>
    </row>
    <row r="566" spans="1:26" ht="13.5" customHeight="1">
      <c r="A566" s="213"/>
      <c r="E566" s="81" t="str">
        <f>IF(SUM(E568:G587)=0,"",ROUND(SUM(E568:E587),0)&amp;"g "&amp;"("&amp;ROUND(SUM(E568:E587)*100/(SUM(E568:E587)+SUM(F568:F587)+SUM(G568:G587)),0)&amp;"%)")</f>
        <v/>
      </c>
      <c r="F566" s="80" t="str">
        <f>IF(SUM(E568:G587)=0,"",ROUND(SUM(F568:F587),0)&amp;"g "&amp;"("&amp;ROUND(SUM(F568:F587)*100/(SUM(E568:E587)+SUM(F568:F587)+SUM(G568:G587)),0)&amp;"%)")</f>
        <v/>
      </c>
      <c r="G566" s="78" t="str">
        <f>IF(SUM(E568:G587)=0,"",ROUND(SUM(G568:G587),0)&amp;"g "&amp;"("&amp;ROUND(SUM(G568:G587)*100/(SUM(E568:E587)+SUM(F568:F587)+SUM(G568:G587)),0)&amp;"%)")</f>
        <v/>
      </c>
      <c r="H566" s="79">
        <f>SUM(H568:H587)</f>
        <v>0</v>
      </c>
      <c r="J566" s="213"/>
      <c r="N566" s="81" t="str">
        <f>IF(SUM(N568:P587)=0,"",ROUND(SUM(N568:N587),0)&amp;"g "&amp;"("&amp;ROUND(SUM(N568:N587)*100/(SUM(N568:N587)+SUM(O568:O587)+SUM(P568:P587)),0)&amp;"%)")</f>
        <v/>
      </c>
      <c r="O566" s="80" t="str">
        <f>IF(SUM(N568:P587)=0,"",ROUND(SUM(O568:O587),0)&amp;"g "&amp;"("&amp;ROUND(SUM(O568:O587)*100/(SUM(N568:N587)+SUM(O568:O587)+SUM(P568:P587)),0)&amp;"%)")</f>
        <v/>
      </c>
      <c r="P566" s="78" t="str">
        <f>IF(SUM(N568:P587)=0,"",ROUND(SUM(P568:P587),0)&amp;"g "&amp;"("&amp;ROUND(SUM(P568:P587)*100/(SUM(N568:N587)+SUM(O568:O587)+SUM(P568:P587)),0)&amp;"%)")</f>
        <v/>
      </c>
      <c r="Q566" s="79">
        <f>SUM(Q568:Q587)</f>
        <v>0</v>
      </c>
      <c r="S566" s="213"/>
      <c r="W566" s="81" t="str">
        <f>IF(SUM(W568:Y587)=0,"",ROUND(SUM(W568:W587),0)&amp;"g "&amp;"("&amp;ROUND(SUM(W568:W587)*100/(SUM(W568:W587)+SUM(X568:X587)+SUM(Y568:Y587)),0)&amp;"%)")</f>
        <v/>
      </c>
      <c r="X566" s="80" t="str">
        <f>IF(SUM(W568:Y587)=0,"",ROUND(SUM(X568:X587),0)&amp;"g "&amp;"("&amp;ROUND(SUM(X568:X587)*100/(SUM(W568:W587)+SUM(X568:X587)+SUM(Y568:Y587)),0)&amp;"%)")</f>
        <v/>
      </c>
      <c r="Y566" s="78" t="str">
        <f>IF(SUM(W568:Y587)=0,"",ROUND(SUM(Y568:Y587),0)&amp;"g "&amp;"("&amp;ROUND(SUM(Y568:Y587)*100/(SUM(W568:W587)+SUM(X568:X587)+SUM(Y568:Y587)),0)&amp;"%)")</f>
        <v/>
      </c>
      <c r="Z566" s="79">
        <f>SUM(Z568:Z587)</f>
        <v>0</v>
      </c>
    </row>
    <row r="567" spans="1:26" ht="13.5" customHeight="1">
      <c r="A567" s="105" t="s">
        <v>30</v>
      </c>
      <c r="B567" s="106"/>
      <c r="C567" s="2" t="s">
        <v>35</v>
      </c>
      <c r="D567" s="6" t="s">
        <v>24</v>
      </c>
      <c r="E567" s="107" t="s">
        <v>23</v>
      </c>
      <c r="F567" s="28" t="s">
        <v>21</v>
      </c>
      <c r="G567" s="103" t="s">
        <v>22</v>
      </c>
      <c r="H567" s="6" t="s">
        <v>25</v>
      </c>
      <c r="J567" s="105" t="s">
        <v>30</v>
      </c>
      <c r="K567" s="106"/>
      <c r="L567" s="2" t="s">
        <v>35</v>
      </c>
      <c r="M567" s="6" t="s">
        <v>24</v>
      </c>
      <c r="N567" s="107" t="s">
        <v>23</v>
      </c>
      <c r="O567" s="28" t="s">
        <v>21</v>
      </c>
      <c r="P567" s="103" t="s">
        <v>22</v>
      </c>
      <c r="Q567" s="6" t="s">
        <v>25</v>
      </c>
      <c r="S567" s="105" t="s">
        <v>30</v>
      </c>
      <c r="T567" s="106"/>
      <c r="U567" s="2" t="s">
        <v>35</v>
      </c>
      <c r="V567" s="6" t="s">
        <v>24</v>
      </c>
      <c r="W567" s="107" t="s">
        <v>23</v>
      </c>
      <c r="X567" s="28" t="s">
        <v>21</v>
      </c>
      <c r="Y567" s="103" t="s">
        <v>22</v>
      </c>
      <c r="Z567" s="6" t="s">
        <v>25</v>
      </c>
    </row>
    <row r="568" spans="1:26" ht="13.5" customHeight="1">
      <c r="A568" s="160"/>
      <c r="B568" s="161"/>
      <c r="C568" s="49"/>
      <c r="D568" s="23" t="str">
        <f>IF(A568="","",VLOOKUP(A568,食材リスト!$A$6:$H$505,3,FALSE))</f>
        <v/>
      </c>
      <c r="E568" s="17" t="str">
        <f>IF(COUNTA(A568:C568)&lt;&gt;2,"",ROUND(VLOOKUP(A568,食材リスト!$A$6:$H$505,4,FALSE)*C568/VLOOKUP(A568,食材リスト!$A$6:$H$505,2,FALSE),1))</f>
        <v/>
      </c>
      <c r="F568" s="29" t="str">
        <f>IF(COUNTA(A568:C568)&lt;&gt;2,"",ROUND(VLOOKUP(A568,食材リスト!$A$6:$H$505,5,FALSE)*C568/VLOOKUP(A568,食材リスト!$A$6:$H$505,2,FALSE),1))</f>
        <v/>
      </c>
      <c r="G568" s="18" t="str">
        <f>IF(COUNTA(A568:C568)&lt;&gt;2,"",ROUND(VLOOKUP(A568,食材リスト!$A$6:$H$505,6,FALSE)*C568/VLOOKUP(A568,食材リスト!$A$6:$H$505,2,FALSE),1))</f>
        <v/>
      </c>
      <c r="H568" s="24" t="str">
        <f>IF(COUNTA(A568:C568)&lt;&gt;2,"",ROUND(VLOOKUP(A568,食材リスト!$A$6:$H$505,7,FALSE)*C568/VLOOKUP(A568,食材リスト!$A$6:$H$505,2,FALSE),0))</f>
        <v/>
      </c>
      <c r="J568" s="154"/>
      <c r="K568" s="155"/>
      <c r="L568" s="49"/>
      <c r="M568" s="23" t="str">
        <f>IF(J568="","",VLOOKUP(J568,食材リスト!$A$6:$H$505,3,FALSE))</f>
        <v/>
      </c>
      <c r="N568" s="17" t="str">
        <f>IF(COUNTA(J568:L568)&lt;&gt;2,"",ROUND(VLOOKUP(J568,食材リスト!$A$6:$H$505,4,FALSE)*L568/VLOOKUP(J568,食材リスト!$A$6:$H$505,2,FALSE),1))</f>
        <v/>
      </c>
      <c r="O568" s="29" t="str">
        <f>IF(COUNTA(J568:L568)&lt;&gt;2,"",ROUND(VLOOKUP(J568,食材リスト!$A$6:$H$505,5,FALSE)*L568/VLOOKUP(J568,食材リスト!$A$6:$H$505,2,FALSE),1))</f>
        <v/>
      </c>
      <c r="P568" s="18" t="str">
        <f>IF(COUNTA(J568:L568)&lt;&gt;2,"",ROUND(VLOOKUP(J568,食材リスト!$A$6:$H$505,6,FALSE)*L568/VLOOKUP(J568,食材リスト!$A$6:$H$505,2,FALSE),1))</f>
        <v/>
      </c>
      <c r="Q568" s="24" t="str">
        <f>IF(COUNTA(J568:L568)&lt;&gt;2,"",ROUND(VLOOKUP(J568,食材リスト!$A$6:$H$505,7,FALSE)*L568/VLOOKUP(J568,食材リスト!$A$6:$H$505,2,FALSE),0))</f>
        <v/>
      </c>
      <c r="S568" s="154"/>
      <c r="T568" s="155"/>
      <c r="U568" s="49"/>
      <c r="V568" s="23" t="str">
        <f>IF(S568="","",VLOOKUP(S568,食材リスト!$A$6:$H$505,3,FALSE))</f>
        <v/>
      </c>
      <c r="W568" s="17" t="str">
        <f>IF(COUNTA(S568:U568)&lt;&gt;2,"",ROUND(VLOOKUP(S568,食材リスト!$A$6:$H$505,4,FALSE)*U568/VLOOKUP(S568,食材リスト!$A$6:$H$505,2,FALSE),1))</f>
        <v/>
      </c>
      <c r="X568" s="29" t="str">
        <f>IF(COUNTA(S568:U568)&lt;&gt;2,"",ROUND(VLOOKUP(S568,食材リスト!$A$6:$H$505,5,FALSE)*U568/VLOOKUP(S568,食材リスト!$A$6:$H$505,2,FALSE),1))</f>
        <v/>
      </c>
      <c r="Y568" s="18" t="str">
        <f>IF(COUNTA(S568:U568)&lt;&gt;2,"",ROUND(VLOOKUP(S568,食材リスト!$A$6:$H$505,6,FALSE)*U568/VLOOKUP(S568,食材リスト!$A$6:$H$505,2,FALSE),1))</f>
        <v/>
      </c>
      <c r="Z568" s="24" t="str">
        <f>IF(COUNTA(S568:U568)&lt;&gt;2,"",ROUND(VLOOKUP(S568,食材リスト!$A$6:$H$505,7,FALSE)*U568/VLOOKUP(S568,食材リスト!$A$6:$H$505,2,FALSE),0))</f>
        <v/>
      </c>
    </row>
    <row r="569" spans="1:26" ht="13.5" customHeight="1">
      <c r="A569" s="154"/>
      <c r="B569" s="155"/>
      <c r="C569" s="34"/>
      <c r="D569" s="12" t="str">
        <f>IF(A569="","",VLOOKUP(A569,食材リスト!$A$6:$H$505,3,FALSE))</f>
        <v/>
      </c>
      <c r="E569" s="19" t="str">
        <f>IF(COUNTA(A569:C569)&lt;&gt;2,"",ROUND(VLOOKUP(A569,食材リスト!$A$6:$H$505,4,FALSE)*C569/VLOOKUP(A569,食材リスト!$A$6:$H$505,2,FALSE),1))</f>
        <v/>
      </c>
      <c r="F569" s="30" t="str">
        <f>IF(COUNTA(A569:C569)&lt;&gt;2,"",ROUND(VLOOKUP(A569,食材リスト!$A$6:$H$505,5,FALSE)*C569/VLOOKUP(A569,食材リスト!$A$6:$H$505,2,FALSE),1))</f>
        <v/>
      </c>
      <c r="G569" s="20" t="str">
        <f>IF(COUNTA(A569:C569)&lt;&gt;2,"",ROUND(VLOOKUP(A569,食材リスト!$A$6:$H$505,6,FALSE)*C569/VLOOKUP(A569,食材リスト!$A$6:$H$505,2,FALSE),1))</f>
        <v/>
      </c>
      <c r="H569" s="25" t="str">
        <f>IF(COUNTA(A569:C569)&lt;&gt;2,"",ROUND(VLOOKUP(A569,食材リスト!$A$6:$H$505,7,FALSE)*C569/VLOOKUP(A569,食材リスト!$A$6:$H$505,2,FALSE),0))</f>
        <v/>
      </c>
      <c r="J569" s="154"/>
      <c r="K569" s="155"/>
      <c r="L569" s="34"/>
      <c r="M569" s="12" t="str">
        <f>IF(J569="","",VLOOKUP(J569,食材リスト!$A$6:$H$505,3,FALSE))</f>
        <v/>
      </c>
      <c r="N569" s="19" t="str">
        <f>IF(COUNTA(J569:L569)&lt;&gt;2,"",ROUND(VLOOKUP(J569,食材リスト!$A$6:$H$505,4,FALSE)*L569/VLOOKUP(J569,食材リスト!$A$6:$H$505,2,FALSE),1))</f>
        <v/>
      </c>
      <c r="O569" s="30" t="str">
        <f>IF(COUNTA(J569:L569)&lt;&gt;2,"",ROUND(VLOOKUP(J569,食材リスト!$A$6:$H$505,5,FALSE)*L569/VLOOKUP(J569,食材リスト!$A$6:$H$505,2,FALSE),1))</f>
        <v/>
      </c>
      <c r="P569" s="20" t="str">
        <f>IF(COUNTA(J569:L569)&lt;&gt;2,"",ROUND(VLOOKUP(J569,食材リスト!$A$6:$H$505,6,FALSE)*L569/VLOOKUP(J569,食材リスト!$A$6:$H$505,2,FALSE),1))</f>
        <v/>
      </c>
      <c r="Q569" s="25" t="str">
        <f>IF(COUNTA(J569:L569)&lt;&gt;2,"",ROUND(VLOOKUP(J569,食材リスト!$A$6:$H$505,7,FALSE)*L569/VLOOKUP(J569,食材リスト!$A$6:$H$505,2,FALSE),0))</f>
        <v/>
      </c>
      <c r="S569" s="154"/>
      <c r="T569" s="155"/>
      <c r="U569" s="34"/>
      <c r="V569" s="12" t="str">
        <f>IF(S569="","",VLOOKUP(S569,食材リスト!$A$6:$H$505,3,FALSE))</f>
        <v/>
      </c>
      <c r="W569" s="19" t="str">
        <f>IF(COUNTA(S569:U569)&lt;&gt;2,"",ROUND(VLOOKUP(S569,食材リスト!$A$6:$H$505,4,FALSE)*U569/VLOOKUP(S569,食材リスト!$A$6:$H$505,2,FALSE),1))</f>
        <v/>
      </c>
      <c r="X569" s="30" t="str">
        <f>IF(COUNTA(S569:U569)&lt;&gt;2,"",ROUND(VLOOKUP(S569,食材リスト!$A$6:$H$505,5,FALSE)*U569/VLOOKUP(S569,食材リスト!$A$6:$H$505,2,FALSE),1))</f>
        <v/>
      </c>
      <c r="Y569" s="20" t="str">
        <f>IF(COUNTA(S569:U569)&lt;&gt;2,"",ROUND(VLOOKUP(S569,食材リスト!$A$6:$H$505,6,FALSE)*U569/VLOOKUP(S569,食材リスト!$A$6:$H$505,2,FALSE),1))</f>
        <v/>
      </c>
      <c r="Z569" s="25" t="str">
        <f>IF(COUNTA(S569:U569)&lt;&gt;2,"",ROUND(VLOOKUP(S569,食材リスト!$A$6:$H$505,7,FALSE)*U569/VLOOKUP(S569,食材リスト!$A$6:$H$505,2,FALSE),0))</f>
        <v/>
      </c>
    </row>
    <row r="570" spans="1:26" ht="13.5" customHeight="1">
      <c r="A570" s="154"/>
      <c r="B570" s="155"/>
      <c r="C570" s="34"/>
      <c r="D570" s="12" t="str">
        <f>IF(A570="","",VLOOKUP(A570,食材リスト!$A$6:$H$505,3,FALSE))</f>
        <v/>
      </c>
      <c r="E570" s="19" t="str">
        <f>IF(COUNTA(A570:C570)&lt;&gt;2,"",ROUND(VLOOKUP(A570,食材リスト!$A$6:$H$505,4,FALSE)*C570/VLOOKUP(A570,食材リスト!$A$6:$H$505,2,FALSE),1))</f>
        <v/>
      </c>
      <c r="F570" s="30" t="str">
        <f>IF(COUNTA(A570:C570)&lt;&gt;2,"",ROUND(VLOOKUP(A570,食材リスト!$A$6:$H$505,5,FALSE)*C570/VLOOKUP(A570,食材リスト!$A$6:$H$505,2,FALSE),1))</f>
        <v/>
      </c>
      <c r="G570" s="20" t="str">
        <f>IF(COUNTA(A570:C570)&lt;&gt;2,"",ROUND(VLOOKUP(A570,食材リスト!$A$6:$H$505,6,FALSE)*C570/VLOOKUP(A570,食材リスト!$A$6:$H$505,2,FALSE),1))</f>
        <v/>
      </c>
      <c r="H570" s="25" t="str">
        <f>IF(COUNTA(A570:C570)&lt;&gt;2,"",ROUND(VLOOKUP(A570,食材リスト!$A$6:$H$505,7,FALSE)*C570/VLOOKUP(A570,食材リスト!$A$6:$H$505,2,FALSE),0))</f>
        <v/>
      </c>
      <c r="J570" s="154"/>
      <c r="K570" s="155"/>
      <c r="L570" s="34"/>
      <c r="M570" s="12" t="str">
        <f>IF(J570="","",VLOOKUP(J570,食材リスト!$A$6:$H$505,3,FALSE))</f>
        <v/>
      </c>
      <c r="N570" s="19" t="str">
        <f>IF(COUNTA(J570:L570)&lt;&gt;2,"",ROUND(VLOOKUP(J570,食材リスト!$A$6:$H$505,4,FALSE)*L570/VLOOKUP(J570,食材リスト!$A$6:$H$505,2,FALSE),1))</f>
        <v/>
      </c>
      <c r="O570" s="30" t="str">
        <f>IF(COUNTA(J570:L570)&lt;&gt;2,"",ROUND(VLOOKUP(J570,食材リスト!$A$6:$H$505,5,FALSE)*L570/VLOOKUP(J570,食材リスト!$A$6:$H$505,2,FALSE),1))</f>
        <v/>
      </c>
      <c r="P570" s="20" t="str">
        <f>IF(COUNTA(J570:L570)&lt;&gt;2,"",ROUND(VLOOKUP(J570,食材リスト!$A$6:$H$505,6,FALSE)*L570/VLOOKUP(J570,食材リスト!$A$6:$H$505,2,FALSE),1))</f>
        <v/>
      </c>
      <c r="Q570" s="25" t="str">
        <f>IF(COUNTA(J570:L570)&lt;&gt;2,"",ROUND(VLOOKUP(J570,食材リスト!$A$6:$H$505,7,FALSE)*L570/VLOOKUP(J570,食材リスト!$A$6:$H$505,2,FALSE),0))</f>
        <v/>
      </c>
      <c r="S570" s="154"/>
      <c r="T570" s="155"/>
      <c r="U570" s="34"/>
      <c r="V570" s="12" t="str">
        <f>IF(S570="","",VLOOKUP(S570,食材リスト!$A$6:$H$505,3,FALSE))</f>
        <v/>
      </c>
      <c r="W570" s="19" t="str">
        <f>IF(COUNTA(S570:U570)&lt;&gt;2,"",ROUND(VLOOKUP(S570,食材リスト!$A$6:$H$505,4,FALSE)*U570/VLOOKUP(S570,食材リスト!$A$6:$H$505,2,FALSE),1))</f>
        <v/>
      </c>
      <c r="X570" s="30" t="str">
        <f>IF(COUNTA(S570:U570)&lt;&gt;2,"",ROUND(VLOOKUP(S570,食材リスト!$A$6:$H$505,5,FALSE)*U570/VLOOKUP(S570,食材リスト!$A$6:$H$505,2,FALSE),1))</f>
        <v/>
      </c>
      <c r="Y570" s="20" t="str">
        <f>IF(COUNTA(S570:U570)&lt;&gt;2,"",ROUND(VLOOKUP(S570,食材リスト!$A$6:$H$505,6,FALSE)*U570/VLOOKUP(S570,食材リスト!$A$6:$H$505,2,FALSE),1))</f>
        <v/>
      </c>
      <c r="Z570" s="25" t="str">
        <f>IF(COUNTA(S570:U570)&lt;&gt;2,"",ROUND(VLOOKUP(S570,食材リスト!$A$6:$H$505,7,FALSE)*U570/VLOOKUP(S570,食材リスト!$A$6:$H$505,2,FALSE),0))</f>
        <v/>
      </c>
    </row>
    <row r="571" spans="1:26" ht="13.5" customHeight="1">
      <c r="A571" s="154"/>
      <c r="B571" s="155"/>
      <c r="C571" s="34"/>
      <c r="D571" s="12" t="str">
        <f>IF(A571="","",VLOOKUP(A571,食材リスト!$A$6:$H$505,3,FALSE))</f>
        <v/>
      </c>
      <c r="E571" s="19" t="str">
        <f>IF(COUNTA(A571:C571)&lt;&gt;2,"",ROUND(VLOOKUP(A571,食材リスト!$A$6:$H$505,4,FALSE)*C571/VLOOKUP(A571,食材リスト!$A$6:$H$505,2,FALSE),1))</f>
        <v/>
      </c>
      <c r="F571" s="30" t="str">
        <f>IF(COUNTA(A571:C571)&lt;&gt;2,"",ROUND(VLOOKUP(A571,食材リスト!$A$6:$H$505,5,FALSE)*C571/VLOOKUP(A571,食材リスト!$A$6:$H$505,2,FALSE),1))</f>
        <v/>
      </c>
      <c r="G571" s="20" t="str">
        <f>IF(COUNTA(A571:C571)&lt;&gt;2,"",ROUND(VLOOKUP(A571,食材リスト!$A$6:$H$505,6,FALSE)*C571/VLOOKUP(A571,食材リスト!$A$6:$H$505,2,FALSE),1))</f>
        <v/>
      </c>
      <c r="H571" s="25" t="str">
        <f>IF(COUNTA(A571:C571)&lt;&gt;2,"",ROUND(VLOOKUP(A571,食材リスト!$A$6:$H$505,7,FALSE)*C571/VLOOKUP(A571,食材リスト!$A$6:$H$505,2,FALSE),0))</f>
        <v/>
      </c>
      <c r="J571" s="154"/>
      <c r="K571" s="155"/>
      <c r="L571" s="34"/>
      <c r="M571" s="12" t="str">
        <f>IF(J571="","",VLOOKUP(J571,食材リスト!$A$6:$H$505,3,FALSE))</f>
        <v/>
      </c>
      <c r="N571" s="19" t="str">
        <f>IF(COUNTA(J571:L571)&lt;&gt;2,"",ROUND(VLOOKUP(J571,食材リスト!$A$6:$H$505,4,FALSE)*L571/VLOOKUP(J571,食材リスト!$A$6:$H$505,2,FALSE),1))</f>
        <v/>
      </c>
      <c r="O571" s="30" t="str">
        <f>IF(COUNTA(J571:L571)&lt;&gt;2,"",ROUND(VLOOKUP(J571,食材リスト!$A$6:$H$505,5,FALSE)*L571/VLOOKUP(J571,食材リスト!$A$6:$H$505,2,FALSE),1))</f>
        <v/>
      </c>
      <c r="P571" s="20" t="str">
        <f>IF(COUNTA(J571:L571)&lt;&gt;2,"",ROUND(VLOOKUP(J571,食材リスト!$A$6:$H$505,6,FALSE)*L571/VLOOKUP(J571,食材リスト!$A$6:$H$505,2,FALSE),1))</f>
        <v/>
      </c>
      <c r="Q571" s="25" t="str">
        <f>IF(COUNTA(J571:L571)&lt;&gt;2,"",ROUND(VLOOKUP(J571,食材リスト!$A$6:$H$505,7,FALSE)*L571/VLOOKUP(J571,食材リスト!$A$6:$H$505,2,FALSE),0))</f>
        <v/>
      </c>
      <c r="S571" s="154"/>
      <c r="T571" s="155"/>
      <c r="U571" s="34"/>
      <c r="V571" s="12" t="str">
        <f>IF(S571="","",VLOOKUP(S571,食材リスト!$A$6:$H$505,3,FALSE))</f>
        <v/>
      </c>
      <c r="W571" s="19" t="str">
        <f>IF(COUNTA(S571:U571)&lt;&gt;2,"",ROUND(VLOOKUP(S571,食材リスト!$A$6:$H$505,4,FALSE)*U571/VLOOKUP(S571,食材リスト!$A$6:$H$505,2,FALSE),1))</f>
        <v/>
      </c>
      <c r="X571" s="30" t="str">
        <f>IF(COUNTA(S571:U571)&lt;&gt;2,"",ROUND(VLOOKUP(S571,食材リスト!$A$6:$H$505,5,FALSE)*U571/VLOOKUP(S571,食材リスト!$A$6:$H$505,2,FALSE),1))</f>
        <v/>
      </c>
      <c r="Y571" s="20" t="str">
        <f>IF(COUNTA(S571:U571)&lt;&gt;2,"",ROUND(VLOOKUP(S571,食材リスト!$A$6:$H$505,6,FALSE)*U571/VLOOKUP(S571,食材リスト!$A$6:$H$505,2,FALSE),1))</f>
        <v/>
      </c>
      <c r="Z571" s="25" t="str">
        <f>IF(COUNTA(S571:U571)&lt;&gt;2,"",ROUND(VLOOKUP(S571,食材リスト!$A$6:$H$505,7,FALSE)*U571/VLOOKUP(S571,食材リスト!$A$6:$H$505,2,FALSE),0))</f>
        <v/>
      </c>
    </row>
    <row r="572" spans="1:26" ht="13.5" customHeight="1">
      <c r="A572" s="154"/>
      <c r="B572" s="155"/>
      <c r="C572" s="34"/>
      <c r="D572" s="12" t="str">
        <f>IF(A572="","",VLOOKUP(A572,食材リスト!$A$6:$H$505,3,FALSE))</f>
        <v/>
      </c>
      <c r="E572" s="19" t="str">
        <f>IF(COUNTA(A572:C572)&lt;&gt;2,"",ROUND(VLOOKUP(A572,食材リスト!$A$6:$H$505,4,FALSE)*C572/VLOOKUP(A572,食材リスト!$A$6:$H$505,2,FALSE),1))</f>
        <v/>
      </c>
      <c r="F572" s="30" t="str">
        <f>IF(COUNTA(A572:C572)&lt;&gt;2,"",ROUND(VLOOKUP(A572,食材リスト!$A$6:$H$505,5,FALSE)*C572/VLOOKUP(A572,食材リスト!$A$6:$H$505,2,FALSE),1))</f>
        <v/>
      </c>
      <c r="G572" s="20" t="str">
        <f>IF(COUNTA(A572:C572)&lt;&gt;2,"",ROUND(VLOOKUP(A572,食材リスト!$A$6:$H$505,6,FALSE)*C572/VLOOKUP(A572,食材リスト!$A$6:$H$505,2,FALSE),1))</f>
        <v/>
      </c>
      <c r="H572" s="25" t="str">
        <f>IF(COUNTA(A572:C572)&lt;&gt;2,"",ROUND(VLOOKUP(A572,食材リスト!$A$6:$H$505,7,FALSE)*C572/VLOOKUP(A572,食材リスト!$A$6:$H$505,2,FALSE),0))</f>
        <v/>
      </c>
      <c r="J572" s="154"/>
      <c r="K572" s="155"/>
      <c r="L572" s="34"/>
      <c r="M572" s="12" t="str">
        <f>IF(J572="","",VLOOKUP(J572,食材リスト!$A$6:$H$505,3,FALSE))</f>
        <v/>
      </c>
      <c r="N572" s="19" t="str">
        <f>IF(COUNTA(J572:L572)&lt;&gt;2,"",ROUND(VLOOKUP(J572,食材リスト!$A$6:$H$505,4,FALSE)*L572/VLOOKUP(J572,食材リスト!$A$6:$H$505,2,FALSE),1))</f>
        <v/>
      </c>
      <c r="O572" s="30" t="str">
        <f>IF(COUNTA(J572:L572)&lt;&gt;2,"",ROUND(VLOOKUP(J572,食材リスト!$A$6:$H$505,5,FALSE)*L572/VLOOKUP(J572,食材リスト!$A$6:$H$505,2,FALSE),1))</f>
        <v/>
      </c>
      <c r="P572" s="20" t="str">
        <f>IF(COUNTA(J572:L572)&lt;&gt;2,"",ROUND(VLOOKUP(J572,食材リスト!$A$6:$H$505,6,FALSE)*L572/VLOOKUP(J572,食材リスト!$A$6:$H$505,2,FALSE),1))</f>
        <v/>
      </c>
      <c r="Q572" s="25" t="str">
        <f>IF(COUNTA(J572:L572)&lt;&gt;2,"",ROUND(VLOOKUP(J572,食材リスト!$A$6:$H$505,7,FALSE)*L572/VLOOKUP(J572,食材リスト!$A$6:$H$505,2,FALSE),0))</f>
        <v/>
      </c>
      <c r="S572" s="154"/>
      <c r="T572" s="155"/>
      <c r="U572" s="34"/>
      <c r="V572" s="12" t="str">
        <f>IF(S572="","",VLOOKUP(S572,食材リスト!$A$6:$H$505,3,FALSE))</f>
        <v/>
      </c>
      <c r="W572" s="19" t="str">
        <f>IF(COUNTA(S572:U572)&lt;&gt;2,"",ROUND(VLOOKUP(S572,食材リスト!$A$6:$H$505,4,FALSE)*U572/VLOOKUP(S572,食材リスト!$A$6:$H$505,2,FALSE),1))</f>
        <v/>
      </c>
      <c r="X572" s="30" t="str">
        <f>IF(COUNTA(S572:U572)&lt;&gt;2,"",ROUND(VLOOKUP(S572,食材リスト!$A$6:$H$505,5,FALSE)*U572/VLOOKUP(S572,食材リスト!$A$6:$H$505,2,FALSE),1))</f>
        <v/>
      </c>
      <c r="Y572" s="20" t="str">
        <f>IF(COUNTA(S572:U572)&lt;&gt;2,"",ROUND(VLOOKUP(S572,食材リスト!$A$6:$H$505,6,FALSE)*U572/VLOOKUP(S572,食材リスト!$A$6:$H$505,2,FALSE),1))</f>
        <v/>
      </c>
      <c r="Z572" s="25" t="str">
        <f>IF(COUNTA(S572:U572)&lt;&gt;2,"",ROUND(VLOOKUP(S572,食材リスト!$A$6:$H$505,7,FALSE)*U572/VLOOKUP(S572,食材リスト!$A$6:$H$505,2,FALSE),0))</f>
        <v/>
      </c>
    </row>
    <row r="573" spans="1:26" ht="13.5" customHeight="1">
      <c r="A573" s="154"/>
      <c r="B573" s="155"/>
      <c r="C573" s="34"/>
      <c r="D573" s="12" t="str">
        <f>IF(A573="","",VLOOKUP(A573,食材リスト!$A$6:$H$505,3,FALSE))</f>
        <v/>
      </c>
      <c r="E573" s="19" t="str">
        <f>IF(COUNTA(A573:C573)&lt;&gt;2,"",ROUND(VLOOKUP(A573,食材リスト!$A$6:$H$505,4,FALSE)*C573/VLOOKUP(A573,食材リスト!$A$6:$H$505,2,FALSE),1))</f>
        <v/>
      </c>
      <c r="F573" s="30" t="str">
        <f>IF(COUNTA(A573:C573)&lt;&gt;2,"",ROUND(VLOOKUP(A573,食材リスト!$A$6:$H$505,5,FALSE)*C573/VLOOKUP(A573,食材リスト!$A$6:$H$505,2,FALSE),1))</f>
        <v/>
      </c>
      <c r="G573" s="20" t="str">
        <f>IF(COUNTA(A573:C573)&lt;&gt;2,"",ROUND(VLOOKUP(A573,食材リスト!$A$6:$H$505,6,FALSE)*C573/VLOOKUP(A573,食材リスト!$A$6:$H$505,2,FALSE),1))</f>
        <v/>
      </c>
      <c r="H573" s="25" t="str">
        <f>IF(COUNTA(A573:C573)&lt;&gt;2,"",ROUND(VLOOKUP(A573,食材リスト!$A$6:$H$505,7,FALSE)*C573/VLOOKUP(A573,食材リスト!$A$6:$H$505,2,FALSE),0))</f>
        <v/>
      </c>
      <c r="J573" s="154"/>
      <c r="K573" s="155"/>
      <c r="L573" s="34"/>
      <c r="M573" s="12" t="str">
        <f>IF(J573="","",VLOOKUP(J573,食材リスト!$A$6:$H$505,3,FALSE))</f>
        <v/>
      </c>
      <c r="N573" s="19" t="str">
        <f>IF(COUNTA(J573:L573)&lt;&gt;2,"",ROUND(VLOOKUP(J573,食材リスト!$A$6:$H$505,4,FALSE)*L573/VLOOKUP(J573,食材リスト!$A$6:$H$505,2,FALSE),1))</f>
        <v/>
      </c>
      <c r="O573" s="30" t="str">
        <f>IF(COUNTA(J573:L573)&lt;&gt;2,"",ROUND(VLOOKUP(J573,食材リスト!$A$6:$H$505,5,FALSE)*L573/VLOOKUP(J573,食材リスト!$A$6:$H$505,2,FALSE),1))</f>
        <v/>
      </c>
      <c r="P573" s="20" t="str">
        <f>IF(COUNTA(J573:L573)&lt;&gt;2,"",ROUND(VLOOKUP(J573,食材リスト!$A$6:$H$505,6,FALSE)*L573/VLOOKUP(J573,食材リスト!$A$6:$H$505,2,FALSE),1))</f>
        <v/>
      </c>
      <c r="Q573" s="25" t="str">
        <f>IF(COUNTA(J573:L573)&lt;&gt;2,"",ROUND(VLOOKUP(J573,食材リスト!$A$6:$H$505,7,FALSE)*L573/VLOOKUP(J573,食材リスト!$A$6:$H$505,2,FALSE),0))</f>
        <v/>
      </c>
      <c r="S573" s="154"/>
      <c r="T573" s="155"/>
      <c r="U573" s="34"/>
      <c r="V573" s="12" t="str">
        <f>IF(S573="","",VLOOKUP(S573,食材リスト!$A$6:$H$505,3,FALSE))</f>
        <v/>
      </c>
      <c r="W573" s="19" t="str">
        <f>IF(COUNTA(S573:U573)&lt;&gt;2,"",ROUND(VLOOKUP(S573,食材リスト!$A$6:$H$505,4,FALSE)*U573/VLOOKUP(S573,食材リスト!$A$6:$H$505,2,FALSE),1))</f>
        <v/>
      </c>
      <c r="X573" s="30" t="str">
        <f>IF(COUNTA(S573:U573)&lt;&gt;2,"",ROUND(VLOOKUP(S573,食材リスト!$A$6:$H$505,5,FALSE)*U573/VLOOKUP(S573,食材リスト!$A$6:$H$505,2,FALSE),1))</f>
        <v/>
      </c>
      <c r="Y573" s="20" t="str">
        <f>IF(COUNTA(S573:U573)&lt;&gt;2,"",ROUND(VLOOKUP(S573,食材リスト!$A$6:$H$505,6,FALSE)*U573/VLOOKUP(S573,食材リスト!$A$6:$H$505,2,FALSE),1))</f>
        <v/>
      </c>
      <c r="Z573" s="25" t="str">
        <f>IF(COUNTA(S573:U573)&lt;&gt;2,"",ROUND(VLOOKUP(S573,食材リスト!$A$6:$H$505,7,FALSE)*U573/VLOOKUP(S573,食材リスト!$A$6:$H$505,2,FALSE),0))</f>
        <v/>
      </c>
    </row>
    <row r="574" spans="1:26" ht="13.5" customHeight="1">
      <c r="A574" s="154"/>
      <c r="B574" s="155"/>
      <c r="C574" s="34"/>
      <c r="D574" s="12" t="str">
        <f>IF(A574="","",VLOOKUP(A574,食材リスト!$A$6:$H$505,3,FALSE))</f>
        <v/>
      </c>
      <c r="E574" s="19" t="str">
        <f>IF(COUNTA(A574:C574)&lt;&gt;2,"",ROUND(VLOOKUP(A574,食材リスト!$A$6:$H$505,4,FALSE)*C574/VLOOKUP(A574,食材リスト!$A$6:$H$505,2,FALSE),1))</f>
        <v/>
      </c>
      <c r="F574" s="30" t="str">
        <f>IF(COUNTA(A574:C574)&lt;&gt;2,"",ROUND(VLOOKUP(A574,食材リスト!$A$6:$H$505,5,FALSE)*C574/VLOOKUP(A574,食材リスト!$A$6:$H$505,2,FALSE),1))</f>
        <v/>
      </c>
      <c r="G574" s="20" t="str">
        <f>IF(COUNTA(A574:C574)&lt;&gt;2,"",ROUND(VLOOKUP(A574,食材リスト!$A$6:$H$505,6,FALSE)*C574/VLOOKUP(A574,食材リスト!$A$6:$H$505,2,FALSE),1))</f>
        <v/>
      </c>
      <c r="H574" s="25" t="str">
        <f>IF(COUNTA(A574:C574)&lt;&gt;2,"",ROUND(VLOOKUP(A574,食材リスト!$A$6:$H$505,7,FALSE)*C574/VLOOKUP(A574,食材リスト!$A$6:$H$505,2,FALSE),0))</f>
        <v/>
      </c>
      <c r="J574" s="154"/>
      <c r="K574" s="155"/>
      <c r="L574" s="34"/>
      <c r="M574" s="12" t="str">
        <f>IF(J574="","",VLOOKUP(J574,食材リスト!$A$6:$H$505,3,FALSE))</f>
        <v/>
      </c>
      <c r="N574" s="19" t="str">
        <f>IF(COUNTA(J574:L574)&lt;&gt;2,"",ROUND(VLOOKUP(J574,食材リスト!$A$6:$H$505,4,FALSE)*L574/VLOOKUP(J574,食材リスト!$A$6:$H$505,2,FALSE),1))</f>
        <v/>
      </c>
      <c r="O574" s="30" t="str">
        <f>IF(COUNTA(J574:L574)&lt;&gt;2,"",ROUND(VLOOKUP(J574,食材リスト!$A$6:$H$505,5,FALSE)*L574/VLOOKUP(J574,食材リスト!$A$6:$H$505,2,FALSE),1))</f>
        <v/>
      </c>
      <c r="P574" s="20" t="str">
        <f>IF(COUNTA(J574:L574)&lt;&gt;2,"",ROUND(VLOOKUP(J574,食材リスト!$A$6:$H$505,6,FALSE)*L574/VLOOKUP(J574,食材リスト!$A$6:$H$505,2,FALSE),1))</f>
        <v/>
      </c>
      <c r="Q574" s="25" t="str">
        <f>IF(COUNTA(J574:L574)&lt;&gt;2,"",ROUND(VLOOKUP(J574,食材リスト!$A$6:$H$505,7,FALSE)*L574/VLOOKUP(J574,食材リスト!$A$6:$H$505,2,FALSE),0))</f>
        <v/>
      </c>
      <c r="S574" s="154"/>
      <c r="T574" s="155"/>
      <c r="U574" s="34"/>
      <c r="V574" s="12" t="str">
        <f>IF(S574="","",VLOOKUP(S574,食材リスト!$A$6:$H$505,3,FALSE))</f>
        <v/>
      </c>
      <c r="W574" s="19" t="str">
        <f>IF(COUNTA(S574:U574)&lt;&gt;2,"",ROUND(VLOOKUP(S574,食材リスト!$A$6:$H$505,4,FALSE)*U574/VLOOKUP(S574,食材リスト!$A$6:$H$505,2,FALSE),1))</f>
        <v/>
      </c>
      <c r="X574" s="30" t="str">
        <f>IF(COUNTA(S574:U574)&lt;&gt;2,"",ROUND(VLOOKUP(S574,食材リスト!$A$6:$H$505,5,FALSE)*U574/VLOOKUP(S574,食材リスト!$A$6:$H$505,2,FALSE),1))</f>
        <v/>
      </c>
      <c r="Y574" s="20" t="str">
        <f>IF(COUNTA(S574:U574)&lt;&gt;2,"",ROUND(VLOOKUP(S574,食材リスト!$A$6:$H$505,6,FALSE)*U574/VLOOKUP(S574,食材リスト!$A$6:$H$505,2,FALSE),1))</f>
        <v/>
      </c>
      <c r="Z574" s="25" t="str">
        <f>IF(COUNTA(S574:U574)&lt;&gt;2,"",ROUND(VLOOKUP(S574,食材リスト!$A$6:$H$505,7,FALSE)*U574/VLOOKUP(S574,食材リスト!$A$6:$H$505,2,FALSE),0))</f>
        <v/>
      </c>
    </row>
    <row r="575" spans="1:26" ht="13.5" customHeight="1">
      <c r="A575" s="154"/>
      <c r="B575" s="155"/>
      <c r="C575" s="34"/>
      <c r="D575" s="12" t="str">
        <f>IF(A575="","",VLOOKUP(A575,食材リスト!$A$6:$H$505,3,FALSE))</f>
        <v/>
      </c>
      <c r="E575" s="19" t="str">
        <f>IF(COUNTA(A575:C575)&lt;&gt;2,"",ROUND(VLOOKUP(A575,食材リスト!$A$6:$H$505,4,FALSE)*C575/VLOOKUP(A575,食材リスト!$A$6:$H$505,2,FALSE),1))</f>
        <v/>
      </c>
      <c r="F575" s="30" t="str">
        <f>IF(COUNTA(A575:C575)&lt;&gt;2,"",ROUND(VLOOKUP(A575,食材リスト!$A$6:$H$505,5,FALSE)*C575/VLOOKUP(A575,食材リスト!$A$6:$H$505,2,FALSE),1))</f>
        <v/>
      </c>
      <c r="G575" s="20" t="str">
        <f>IF(COUNTA(A575:C575)&lt;&gt;2,"",ROUND(VLOOKUP(A575,食材リスト!$A$6:$H$505,6,FALSE)*C575/VLOOKUP(A575,食材リスト!$A$6:$H$505,2,FALSE),1))</f>
        <v/>
      </c>
      <c r="H575" s="25" t="str">
        <f>IF(COUNTA(A575:C575)&lt;&gt;2,"",ROUND(VLOOKUP(A575,食材リスト!$A$6:$H$505,7,FALSE)*C575/VLOOKUP(A575,食材リスト!$A$6:$H$505,2,FALSE),0))</f>
        <v/>
      </c>
      <c r="J575" s="154"/>
      <c r="K575" s="155"/>
      <c r="L575" s="34"/>
      <c r="M575" s="12" t="str">
        <f>IF(J575="","",VLOOKUP(J575,食材リスト!$A$6:$H$505,3,FALSE))</f>
        <v/>
      </c>
      <c r="N575" s="19" t="str">
        <f>IF(COUNTA(J575:L575)&lt;&gt;2,"",ROUND(VLOOKUP(J575,食材リスト!$A$6:$H$505,4,FALSE)*L575/VLOOKUP(J575,食材リスト!$A$6:$H$505,2,FALSE),1))</f>
        <v/>
      </c>
      <c r="O575" s="30" t="str">
        <f>IF(COUNTA(J575:L575)&lt;&gt;2,"",ROUND(VLOOKUP(J575,食材リスト!$A$6:$H$505,5,FALSE)*L575/VLOOKUP(J575,食材リスト!$A$6:$H$505,2,FALSE),1))</f>
        <v/>
      </c>
      <c r="P575" s="20" t="str">
        <f>IF(COUNTA(J575:L575)&lt;&gt;2,"",ROUND(VLOOKUP(J575,食材リスト!$A$6:$H$505,6,FALSE)*L575/VLOOKUP(J575,食材リスト!$A$6:$H$505,2,FALSE),1))</f>
        <v/>
      </c>
      <c r="Q575" s="25" t="str">
        <f>IF(COUNTA(J575:L575)&lt;&gt;2,"",ROUND(VLOOKUP(J575,食材リスト!$A$6:$H$505,7,FALSE)*L575/VLOOKUP(J575,食材リスト!$A$6:$H$505,2,FALSE),0))</f>
        <v/>
      </c>
      <c r="S575" s="154"/>
      <c r="T575" s="155"/>
      <c r="U575" s="34"/>
      <c r="V575" s="12" t="str">
        <f>IF(S575="","",VLOOKUP(S575,食材リスト!$A$6:$H$505,3,FALSE))</f>
        <v/>
      </c>
      <c r="W575" s="19" t="str">
        <f>IF(COUNTA(S575:U575)&lt;&gt;2,"",ROUND(VLOOKUP(S575,食材リスト!$A$6:$H$505,4,FALSE)*U575/VLOOKUP(S575,食材リスト!$A$6:$H$505,2,FALSE),1))</f>
        <v/>
      </c>
      <c r="X575" s="30" t="str">
        <f>IF(COUNTA(S575:U575)&lt;&gt;2,"",ROUND(VLOOKUP(S575,食材リスト!$A$6:$H$505,5,FALSE)*U575/VLOOKUP(S575,食材リスト!$A$6:$H$505,2,FALSE),1))</f>
        <v/>
      </c>
      <c r="Y575" s="20" t="str">
        <f>IF(COUNTA(S575:U575)&lt;&gt;2,"",ROUND(VLOOKUP(S575,食材リスト!$A$6:$H$505,6,FALSE)*U575/VLOOKUP(S575,食材リスト!$A$6:$H$505,2,FALSE),1))</f>
        <v/>
      </c>
      <c r="Z575" s="25" t="str">
        <f>IF(COUNTA(S575:U575)&lt;&gt;2,"",ROUND(VLOOKUP(S575,食材リスト!$A$6:$H$505,7,FALSE)*U575/VLOOKUP(S575,食材リスト!$A$6:$H$505,2,FALSE),0))</f>
        <v/>
      </c>
    </row>
    <row r="576" spans="1:26" ht="13.5" customHeight="1">
      <c r="A576" s="154"/>
      <c r="B576" s="155"/>
      <c r="C576" s="34"/>
      <c r="D576" s="12" t="str">
        <f>IF(A576="","",VLOOKUP(A576,食材リスト!$A$6:$H$505,3,FALSE))</f>
        <v/>
      </c>
      <c r="E576" s="19" t="str">
        <f>IF(COUNTA(A576:C576)&lt;&gt;2,"",ROUND(VLOOKUP(A576,食材リスト!$A$6:$H$505,4,FALSE)*C576/VLOOKUP(A576,食材リスト!$A$6:$H$505,2,FALSE),1))</f>
        <v/>
      </c>
      <c r="F576" s="30" t="str">
        <f>IF(COUNTA(A576:C576)&lt;&gt;2,"",ROUND(VLOOKUP(A576,食材リスト!$A$6:$H$505,5,FALSE)*C576/VLOOKUP(A576,食材リスト!$A$6:$H$505,2,FALSE),1))</f>
        <v/>
      </c>
      <c r="G576" s="20" t="str">
        <f>IF(COUNTA(A576:C576)&lt;&gt;2,"",ROUND(VLOOKUP(A576,食材リスト!$A$6:$H$505,6,FALSE)*C576/VLOOKUP(A576,食材リスト!$A$6:$H$505,2,FALSE),1))</f>
        <v/>
      </c>
      <c r="H576" s="25" t="str">
        <f>IF(COUNTA(A576:C576)&lt;&gt;2,"",ROUND(VLOOKUP(A576,食材リスト!$A$6:$H$505,7,FALSE)*C576/VLOOKUP(A576,食材リスト!$A$6:$H$505,2,FALSE),0))</f>
        <v/>
      </c>
      <c r="J576" s="154"/>
      <c r="K576" s="155"/>
      <c r="L576" s="34"/>
      <c r="M576" s="12" t="str">
        <f>IF(J576="","",VLOOKUP(J576,食材リスト!$A$6:$H$505,3,FALSE))</f>
        <v/>
      </c>
      <c r="N576" s="19" t="str">
        <f>IF(COUNTA(J576:L576)&lt;&gt;2,"",ROUND(VLOOKUP(J576,食材リスト!$A$6:$H$505,4,FALSE)*L576/VLOOKUP(J576,食材リスト!$A$6:$H$505,2,FALSE),1))</f>
        <v/>
      </c>
      <c r="O576" s="30" t="str">
        <f>IF(COUNTA(J576:L576)&lt;&gt;2,"",ROUND(VLOOKUP(J576,食材リスト!$A$6:$H$505,5,FALSE)*L576/VLOOKUP(J576,食材リスト!$A$6:$H$505,2,FALSE),1))</f>
        <v/>
      </c>
      <c r="P576" s="20" t="str">
        <f>IF(COUNTA(J576:L576)&lt;&gt;2,"",ROUND(VLOOKUP(J576,食材リスト!$A$6:$H$505,6,FALSE)*L576/VLOOKUP(J576,食材リスト!$A$6:$H$505,2,FALSE),1))</f>
        <v/>
      </c>
      <c r="Q576" s="25" t="str">
        <f>IF(COUNTA(J576:L576)&lt;&gt;2,"",ROUND(VLOOKUP(J576,食材リスト!$A$6:$H$505,7,FALSE)*L576/VLOOKUP(J576,食材リスト!$A$6:$H$505,2,FALSE),0))</f>
        <v/>
      </c>
      <c r="S576" s="154"/>
      <c r="T576" s="155"/>
      <c r="U576" s="34"/>
      <c r="V576" s="12" t="str">
        <f>IF(S576="","",VLOOKUP(S576,食材リスト!$A$6:$H$505,3,FALSE))</f>
        <v/>
      </c>
      <c r="W576" s="19" t="str">
        <f>IF(COUNTA(S576:U576)&lt;&gt;2,"",ROUND(VLOOKUP(S576,食材リスト!$A$6:$H$505,4,FALSE)*U576/VLOOKUP(S576,食材リスト!$A$6:$H$505,2,FALSE),1))</f>
        <v/>
      </c>
      <c r="X576" s="30" t="str">
        <f>IF(COUNTA(S576:U576)&lt;&gt;2,"",ROUND(VLOOKUP(S576,食材リスト!$A$6:$H$505,5,FALSE)*U576/VLOOKUP(S576,食材リスト!$A$6:$H$505,2,FALSE),1))</f>
        <v/>
      </c>
      <c r="Y576" s="20" t="str">
        <f>IF(COUNTA(S576:U576)&lt;&gt;2,"",ROUND(VLOOKUP(S576,食材リスト!$A$6:$H$505,6,FALSE)*U576/VLOOKUP(S576,食材リスト!$A$6:$H$505,2,FALSE),1))</f>
        <v/>
      </c>
      <c r="Z576" s="25" t="str">
        <f>IF(COUNTA(S576:U576)&lt;&gt;2,"",ROUND(VLOOKUP(S576,食材リスト!$A$6:$H$505,7,FALSE)*U576/VLOOKUP(S576,食材リスト!$A$6:$H$505,2,FALSE),0))</f>
        <v/>
      </c>
    </row>
    <row r="577" spans="1:26" ht="13.5" customHeight="1">
      <c r="A577" s="154"/>
      <c r="B577" s="155"/>
      <c r="C577" s="34"/>
      <c r="D577" s="12" t="str">
        <f>IF(A577="","",VLOOKUP(A577,食材リスト!$A$6:$H$505,3,FALSE))</f>
        <v/>
      </c>
      <c r="E577" s="19" t="str">
        <f>IF(COUNTA(A577:C577)&lt;&gt;2,"",ROUND(VLOOKUP(A577,食材リスト!$A$6:$H$505,4,FALSE)*C577/VLOOKUP(A577,食材リスト!$A$6:$H$505,2,FALSE),1))</f>
        <v/>
      </c>
      <c r="F577" s="30" t="str">
        <f>IF(COUNTA(A577:C577)&lt;&gt;2,"",ROUND(VLOOKUP(A577,食材リスト!$A$6:$H$505,5,FALSE)*C577/VLOOKUP(A577,食材リスト!$A$6:$H$505,2,FALSE),1))</f>
        <v/>
      </c>
      <c r="G577" s="20" t="str">
        <f>IF(COUNTA(A577:C577)&lt;&gt;2,"",ROUND(VLOOKUP(A577,食材リスト!$A$6:$H$505,6,FALSE)*C577/VLOOKUP(A577,食材リスト!$A$6:$H$505,2,FALSE),1))</f>
        <v/>
      </c>
      <c r="H577" s="25" t="str">
        <f>IF(COUNTA(A577:C577)&lt;&gt;2,"",ROUND(VLOOKUP(A577,食材リスト!$A$6:$H$505,7,FALSE)*C577/VLOOKUP(A577,食材リスト!$A$6:$H$505,2,FALSE),0))</f>
        <v/>
      </c>
      <c r="J577" s="154"/>
      <c r="K577" s="155"/>
      <c r="L577" s="34"/>
      <c r="M577" s="12" t="str">
        <f>IF(J577="","",VLOOKUP(J577,食材リスト!$A$6:$H$505,3,FALSE))</f>
        <v/>
      </c>
      <c r="N577" s="19" t="str">
        <f>IF(COUNTA(J577:L577)&lt;&gt;2,"",ROUND(VLOOKUP(J577,食材リスト!$A$6:$H$505,4,FALSE)*L577/VLOOKUP(J577,食材リスト!$A$6:$H$505,2,FALSE),1))</f>
        <v/>
      </c>
      <c r="O577" s="30" t="str">
        <f>IF(COUNTA(J577:L577)&lt;&gt;2,"",ROUND(VLOOKUP(J577,食材リスト!$A$6:$H$505,5,FALSE)*L577/VLOOKUP(J577,食材リスト!$A$6:$H$505,2,FALSE),1))</f>
        <v/>
      </c>
      <c r="P577" s="20" t="str">
        <f>IF(COUNTA(J577:L577)&lt;&gt;2,"",ROUND(VLOOKUP(J577,食材リスト!$A$6:$H$505,6,FALSE)*L577/VLOOKUP(J577,食材リスト!$A$6:$H$505,2,FALSE),1))</f>
        <v/>
      </c>
      <c r="Q577" s="25" t="str">
        <f>IF(COUNTA(J577:L577)&lt;&gt;2,"",ROUND(VLOOKUP(J577,食材リスト!$A$6:$H$505,7,FALSE)*L577/VLOOKUP(J577,食材リスト!$A$6:$H$505,2,FALSE),0))</f>
        <v/>
      </c>
      <c r="S577" s="154"/>
      <c r="T577" s="155"/>
      <c r="U577" s="34"/>
      <c r="V577" s="12" t="str">
        <f>IF(S577="","",VLOOKUP(S577,食材リスト!$A$6:$H$505,3,FALSE))</f>
        <v/>
      </c>
      <c r="W577" s="19" t="str">
        <f>IF(COUNTA(S577:U577)&lt;&gt;2,"",ROUND(VLOOKUP(S577,食材リスト!$A$6:$H$505,4,FALSE)*U577/VLOOKUP(S577,食材リスト!$A$6:$H$505,2,FALSE),1))</f>
        <v/>
      </c>
      <c r="X577" s="30" t="str">
        <f>IF(COUNTA(S577:U577)&lt;&gt;2,"",ROUND(VLOOKUP(S577,食材リスト!$A$6:$H$505,5,FALSE)*U577/VLOOKUP(S577,食材リスト!$A$6:$H$505,2,FALSE),1))</f>
        <v/>
      </c>
      <c r="Y577" s="20" t="str">
        <f>IF(COUNTA(S577:U577)&lt;&gt;2,"",ROUND(VLOOKUP(S577,食材リスト!$A$6:$H$505,6,FALSE)*U577/VLOOKUP(S577,食材リスト!$A$6:$H$505,2,FALSE),1))</f>
        <v/>
      </c>
      <c r="Z577" s="25" t="str">
        <f>IF(COUNTA(S577:U577)&lt;&gt;2,"",ROUND(VLOOKUP(S577,食材リスト!$A$6:$H$505,7,FALSE)*U577/VLOOKUP(S577,食材リスト!$A$6:$H$505,2,FALSE),0))</f>
        <v/>
      </c>
    </row>
    <row r="578" spans="1:26" ht="13.5" customHeight="1">
      <c r="A578" s="154"/>
      <c r="B578" s="155"/>
      <c r="C578" s="34"/>
      <c r="D578" s="12" t="str">
        <f>IF(A578="","",VLOOKUP(A578,食材リスト!$A$6:$H$505,3,FALSE))</f>
        <v/>
      </c>
      <c r="E578" s="19" t="str">
        <f>IF(COUNTA(A578:C578)&lt;&gt;2,"",ROUND(VLOOKUP(A578,食材リスト!$A$6:$H$505,4,FALSE)*C578/VLOOKUP(A578,食材リスト!$A$6:$H$505,2,FALSE),1))</f>
        <v/>
      </c>
      <c r="F578" s="30" t="str">
        <f>IF(COUNTA(A578:C578)&lt;&gt;2,"",ROUND(VLOOKUP(A578,食材リスト!$A$6:$H$505,5,FALSE)*C578/VLOOKUP(A578,食材リスト!$A$6:$H$505,2,FALSE),1))</f>
        <v/>
      </c>
      <c r="G578" s="20" t="str">
        <f>IF(COUNTA(A578:C578)&lt;&gt;2,"",ROUND(VLOOKUP(A578,食材リスト!$A$6:$H$505,6,FALSE)*C578/VLOOKUP(A578,食材リスト!$A$6:$H$505,2,FALSE),1))</f>
        <v/>
      </c>
      <c r="H578" s="25" t="str">
        <f>IF(COUNTA(A578:C578)&lt;&gt;2,"",ROUND(VLOOKUP(A578,食材リスト!$A$6:$H$505,7,FALSE)*C578/VLOOKUP(A578,食材リスト!$A$6:$H$505,2,FALSE),0))</f>
        <v/>
      </c>
      <c r="J578" s="154"/>
      <c r="K578" s="155"/>
      <c r="L578" s="34"/>
      <c r="M578" s="12" t="str">
        <f>IF(J578="","",VLOOKUP(J578,食材リスト!$A$6:$H$505,3,FALSE))</f>
        <v/>
      </c>
      <c r="N578" s="19" t="str">
        <f>IF(COUNTA(J578:L578)&lt;&gt;2,"",ROUND(VLOOKUP(J578,食材リスト!$A$6:$H$505,4,FALSE)*L578/VLOOKUP(J578,食材リスト!$A$6:$H$505,2,FALSE),1))</f>
        <v/>
      </c>
      <c r="O578" s="30" t="str">
        <f>IF(COUNTA(J578:L578)&lt;&gt;2,"",ROUND(VLOOKUP(J578,食材リスト!$A$6:$H$505,5,FALSE)*L578/VLOOKUP(J578,食材リスト!$A$6:$H$505,2,FALSE),1))</f>
        <v/>
      </c>
      <c r="P578" s="20" t="str">
        <f>IF(COUNTA(J578:L578)&lt;&gt;2,"",ROUND(VLOOKUP(J578,食材リスト!$A$6:$H$505,6,FALSE)*L578/VLOOKUP(J578,食材リスト!$A$6:$H$505,2,FALSE),1))</f>
        <v/>
      </c>
      <c r="Q578" s="25" t="str">
        <f>IF(COUNTA(J578:L578)&lt;&gt;2,"",ROUND(VLOOKUP(J578,食材リスト!$A$6:$H$505,7,FALSE)*L578/VLOOKUP(J578,食材リスト!$A$6:$H$505,2,FALSE),0))</f>
        <v/>
      </c>
      <c r="S578" s="154"/>
      <c r="T578" s="155"/>
      <c r="U578" s="34"/>
      <c r="V578" s="12" t="str">
        <f>IF(S578="","",VLOOKUP(S578,食材リスト!$A$6:$H$505,3,FALSE))</f>
        <v/>
      </c>
      <c r="W578" s="19" t="str">
        <f>IF(COUNTA(S578:U578)&lt;&gt;2,"",ROUND(VLOOKUP(S578,食材リスト!$A$6:$H$505,4,FALSE)*U578/VLOOKUP(S578,食材リスト!$A$6:$H$505,2,FALSE),1))</f>
        <v/>
      </c>
      <c r="X578" s="30" t="str">
        <f>IF(COUNTA(S578:U578)&lt;&gt;2,"",ROUND(VLOOKUP(S578,食材リスト!$A$6:$H$505,5,FALSE)*U578/VLOOKUP(S578,食材リスト!$A$6:$H$505,2,FALSE),1))</f>
        <v/>
      </c>
      <c r="Y578" s="20" t="str">
        <f>IF(COUNTA(S578:U578)&lt;&gt;2,"",ROUND(VLOOKUP(S578,食材リスト!$A$6:$H$505,6,FALSE)*U578/VLOOKUP(S578,食材リスト!$A$6:$H$505,2,FALSE),1))</f>
        <v/>
      </c>
      <c r="Z578" s="25" t="str">
        <f>IF(COUNTA(S578:U578)&lt;&gt;2,"",ROUND(VLOOKUP(S578,食材リスト!$A$6:$H$505,7,FALSE)*U578/VLOOKUP(S578,食材リスト!$A$6:$H$505,2,FALSE),0))</f>
        <v/>
      </c>
    </row>
    <row r="579" spans="1:26" ht="13.5" customHeight="1">
      <c r="A579" s="154"/>
      <c r="B579" s="155"/>
      <c r="C579" s="34"/>
      <c r="D579" s="12" t="str">
        <f>IF(A579="","",VLOOKUP(A579,食材リスト!$A$6:$H$505,3,FALSE))</f>
        <v/>
      </c>
      <c r="E579" s="19" t="str">
        <f>IF(COUNTA(A579:C579)&lt;&gt;2,"",ROUND(VLOOKUP(A579,食材リスト!$A$6:$H$505,4,FALSE)*C579/VLOOKUP(A579,食材リスト!$A$6:$H$505,2,FALSE),1))</f>
        <v/>
      </c>
      <c r="F579" s="30" t="str">
        <f>IF(COUNTA(A579:C579)&lt;&gt;2,"",ROUND(VLOOKUP(A579,食材リスト!$A$6:$H$505,5,FALSE)*C579/VLOOKUP(A579,食材リスト!$A$6:$H$505,2,FALSE),1))</f>
        <v/>
      </c>
      <c r="G579" s="20" t="str">
        <f>IF(COUNTA(A579:C579)&lt;&gt;2,"",ROUND(VLOOKUP(A579,食材リスト!$A$6:$H$505,6,FALSE)*C579/VLOOKUP(A579,食材リスト!$A$6:$H$505,2,FALSE),1))</f>
        <v/>
      </c>
      <c r="H579" s="25" t="str">
        <f>IF(COUNTA(A579:C579)&lt;&gt;2,"",ROUND(VLOOKUP(A579,食材リスト!$A$6:$H$505,7,FALSE)*C579/VLOOKUP(A579,食材リスト!$A$6:$H$505,2,FALSE),0))</f>
        <v/>
      </c>
      <c r="J579" s="154"/>
      <c r="K579" s="155"/>
      <c r="L579" s="34"/>
      <c r="M579" s="12" t="str">
        <f>IF(J579="","",VLOOKUP(J579,食材リスト!$A$6:$H$505,3,FALSE))</f>
        <v/>
      </c>
      <c r="N579" s="19" t="str">
        <f>IF(COUNTA(J579:L579)&lt;&gt;2,"",ROUND(VLOOKUP(J579,食材リスト!$A$6:$H$505,4,FALSE)*L579/VLOOKUP(J579,食材リスト!$A$6:$H$505,2,FALSE),1))</f>
        <v/>
      </c>
      <c r="O579" s="30" t="str">
        <f>IF(COUNTA(J579:L579)&lt;&gt;2,"",ROUND(VLOOKUP(J579,食材リスト!$A$6:$H$505,5,FALSE)*L579/VLOOKUP(J579,食材リスト!$A$6:$H$505,2,FALSE),1))</f>
        <v/>
      </c>
      <c r="P579" s="20" t="str">
        <f>IF(COUNTA(J579:L579)&lt;&gt;2,"",ROUND(VLOOKUP(J579,食材リスト!$A$6:$H$505,6,FALSE)*L579/VLOOKUP(J579,食材リスト!$A$6:$H$505,2,FALSE),1))</f>
        <v/>
      </c>
      <c r="Q579" s="25" t="str">
        <f>IF(COUNTA(J579:L579)&lt;&gt;2,"",ROUND(VLOOKUP(J579,食材リスト!$A$6:$H$505,7,FALSE)*L579/VLOOKUP(J579,食材リスト!$A$6:$H$505,2,FALSE),0))</f>
        <v/>
      </c>
      <c r="S579" s="154"/>
      <c r="T579" s="155"/>
      <c r="U579" s="34"/>
      <c r="V579" s="12" t="str">
        <f>IF(S579="","",VLOOKUP(S579,食材リスト!$A$6:$H$505,3,FALSE))</f>
        <v/>
      </c>
      <c r="W579" s="19" t="str">
        <f>IF(COUNTA(S579:U579)&lt;&gt;2,"",ROUND(VLOOKUP(S579,食材リスト!$A$6:$H$505,4,FALSE)*U579/VLOOKUP(S579,食材リスト!$A$6:$H$505,2,FALSE),1))</f>
        <v/>
      </c>
      <c r="X579" s="30" t="str">
        <f>IF(COUNTA(S579:U579)&lt;&gt;2,"",ROUND(VLOOKUP(S579,食材リスト!$A$6:$H$505,5,FALSE)*U579/VLOOKUP(S579,食材リスト!$A$6:$H$505,2,FALSE),1))</f>
        <v/>
      </c>
      <c r="Y579" s="20" t="str">
        <f>IF(COUNTA(S579:U579)&lt;&gt;2,"",ROUND(VLOOKUP(S579,食材リスト!$A$6:$H$505,6,FALSE)*U579/VLOOKUP(S579,食材リスト!$A$6:$H$505,2,FALSE),1))</f>
        <v/>
      </c>
      <c r="Z579" s="25" t="str">
        <f>IF(COUNTA(S579:U579)&lt;&gt;2,"",ROUND(VLOOKUP(S579,食材リスト!$A$6:$H$505,7,FALSE)*U579/VLOOKUP(S579,食材リスト!$A$6:$H$505,2,FALSE),0))</f>
        <v/>
      </c>
    </row>
    <row r="580" spans="1:26" ht="13.5" customHeight="1">
      <c r="A580" s="154"/>
      <c r="B580" s="155"/>
      <c r="C580" s="34"/>
      <c r="D580" s="12" t="str">
        <f>IF(A580="","",VLOOKUP(A580,食材リスト!$A$6:$H$505,3,FALSE))</f>
        <v/>
      </c>
      <c r="E580" s="19" t="str">
        <f>IF(COUNTA(A580:C580)&lt;&gt;2,"",ROUND(VLOOKUP(A580,食材リスト!$A$6:$H$505,4,FALSE)*C580/VLOOKUP(A580,食材リスト!$A$6:$H$505,2,FALSE),1))</f>
        <v/>
      </c>
      <c r="F580" s="30" t="str">
        <f>IF(COUNTA(A580:C580)&lt;&gt;2,"",ROUND(VLOOKUP(A580,食材リスト!$A$6:$H$505,5,FALSE)*C580/VLOOKUP(A580,食材リスト!$A$6:$H$505,2,FALSE),1))</f>
        <v/>
      </c>
      <c r="G580" s="20" t="str">
        <f>IF(COUNTA(A580:C580)&lt;&gt;2,"",ROUND(VLOOKUP(A580,食材リスト!$A$6:$H$505,6,FALSE)*C580/VLOOKUP(A580,食材リスト!$A$6:$H$505,2,FALSE),1))</f>
        <v/>
      </c>
      <c r="H580" s="25" t="str">
        <f>IF(COUNTA(A580:C580)&lt;&gt;2,"",ROUND(VLOOKUP(A580,食材リスト!$A$6:$H$505,7,FALSE)*C580/VLOOKUP(A580,食材リスト!$A$6:$H$505,2,FALSE),0))</f>
        <v/>
      </c>
      <c r="J580" s="154"/>
      <c r="K580" s="155"/>
      <c r="L580" s="34"/>
      <c r="M580" s="12" t="str">
        <f>IF(J580="","",VLOOKUP(J580,食材リスト!$A$6:$H$505,3,FALSE))</f>
        <v/>
      </c>
      <c r="N580" s="19" t="str">
        <f>IF(COUNTA(J580:L580)&lt;&gt;2,"",ROUND(VLOOKUP(J580,食材リスト!$A$6:$H$505,4,FALSE)*L580/VLOOKUP(J580,食材リスト!$A$6:$H$505,2,FALSE),1))</f>
        <v/>
      </c>
      <c r="O580" s="30" t="str">
        <f>IF(COUNTA(J580:L580)&lt;&gt;2,"",ROUND(VLOOKUP(J580,食材リスト!$A$6:$H$505,5,FALSE)*L580/VLOOKUP(J580,食材リスト!$A$6:$H$505,2,FALSE),1))</f>
        <v/>
      </c>
      <c r="P580" s="20" t="str">
        <f>IF(COUNTA(J580:L580)&lt;&gt;2,"",ROUND(VLOOKUP(J580,食材リスト!$A$6:$H$505,6,FALSE)*L580/VLOOKUP(J580,食材リスト!$A$6:$H$505,2,FALSE),1))</f>
        <v/>
      </c>
      <c r="Q580" s="25" t="str">
        <f>IF(COUNTA(J580:L580)&lt;&gt;2,"",ROUND(VLOOKUP(J580,食材リスト!$A$6:$H$505,7,FALSE)*L580/VLOOKUP(J580,食材リスト!$A$6:$H$505,2,FALSE),0))</f>
        <v/>
      </c>
      <c r="S580" s="154"/>
      <c r="T580" s="155"/>
      <c r="U580" s="34"/>
      <c r="V580" s="12" t="str">
        <f>IF(S580="","",VLOOKUP(S580,食材リスト!$A$6:$H$505,3,FALSE))</f>
        <v/>
      </c>
      <c r="W580" s="19" t="str">
        <f>IF(COUNTA(S580:U580)&lt;&gt;2,"",ROUND(VLOOKUP(S580,食材リスト!$A$6:$H$505,4,FALSE)*U580/VLOOKUP(S580,食材リスト!$A$6:$H$505,2,FALSE),1))</f>
        <v/>
      </c>
      <c r="X580" s="30" t="str">
        <f>IF(COUNTA(S580:U580)&lt;&gt;2,"",ROUND(VLOOKUP(S580,食材リスト!$A$6:$H$505,5,FALSE)*U580/VLOOKUP(S580,食材リスト!$A$6:$H$505,2,FALSE),1))</f>
        <v/>
      </c>
      <c r="Y580" s="20" t="str">
        <f>IF(COUNTA(S580:U580)&lt;&gt;2,"",ROUND(VLOOKUP(S580,食材リスト!$A$6:$H$505,6,FALSE)*U580/VLOOKUP(S580,食材リスト!$A$6:$H$505,2,FALSE),1))</f>
        <v/>
      </c>
      <c r="Z580" s="25" t="str">
        <f>IF(COUNTA(S580:U580)&lt;&gt;2,"",ROUND(VLOOKUP(S580,食材リスト!$A$6:$H$505,7,FALSE)*U580/VLOOKUP(S580,食材リスト!$A$6:$H$505,2,FALSE),0))</f>
        <v/>
      </c>
    </row>
    <row r="581" spans="1:26" ht="13.5" customHeight="1">
      <c r="A581" s="154"/>
      <c r="B581" s="155"/>
      <c r="C581" s="34"/>
      <c r="D581" s="12" t="str">
        <f>IF(A581="","",VLOOKUP(A581,食材リスト!$A$6:$H$505,3,FALSE))</f>
        <v/>
      </c>
      <c r="E581" s="19" t="str">
        <f>IF(COUNTA(A581:C581)&lt;&gt;2,"",ROUND(VLOOKUP(A581,食材リスト!$A$6:$H$505,4,FALSE)*C581/VLOOKUP(A581,食材リスト!$A$6:$H$505,2,FALSE),1))</f>
        <v/>
      </c>
      <c r="F581" s="30" t="str">
        <f>IF(COUNTA(A581:C581)&lt;&gt;2,"",ROUND(VLOOKUP(A581,食材リスト!$A$6:$H$505,5,FALSE)*C581/VLOOKUP(A581,食材リスト!$A$6:$H$505,2,FALSE),1))</f>
        <v/>
      </c>
      <c r="G581" s="20" t="str">
        <f>IF(COUNTA(A581:C581)&lt;&gt;2,"",ROUND(VLOOKUP(A581,食材リスト!$A$6:$H$505,6,FALSE)*C581/VLOOKUP(A581,食材リスト!$A$6:$H$505,2,FALSE),1))</f>
        <v/>
      </c>
      <c r="H581" s="25" t="str">
        <f>IF(COUNTA(A581:C581)&lt;&gt;2,"",ROUND(VLOOKUP(A581,食材リスト!$A$6:$H$505,7,FALSE)*C581/VLOOKUP(A581,食材リスト!$A$6:$H$505,2,FALSE),0))</f>
        <v/>
      </c>
      <c r="J581" s="154"/>
      <c r="K581" s="155"/>
      <c r="L581" s="34"/>
      <c r="M581" s="12" t="str">
        <f>IF(J581="","",VLOOKUP(J581,食材リスト!$A$6:$H$505,3,FALSE))</f>
        <v/>
      </c>
      <c r="N581" s="19" t="str">
        <f>IF(COUNTA(J581:L581)&lt;&gt;2,"",ROUND(VLOOKUP(J581,食材リスト!$A$6:$H$505,4,FALSE)*L581/VLOOKUP(J581,食材リスト!$A$6:$H$505,2,FALSE),1))</f>
        <v/>
      </c>
      <c r="O581" s="30" t="str">
        <f>IF(COUNTA(J581:L581)&lt;&gt;2,"",ROUND(VLOOKUP(J581,食材リスト!$A$6:$H$505,5,FALSE)*L581/VLOOKUP(J581,食材リスト!$A$6:$H$505,2,FALSE),1))</f>
        <v/>
      </c>
      <c r="P581" s="20" t="str">
        <f>IF(COUNTA(J581:L581)&lt;&gt;2,"",ROUND(VLOOKUP(J581,食材リスト!$A$6:$H$505,6,FALSE)*L581/VLOOKUP(J581,食材リスト!$A$6:$H$505,2,FALSE),1))</f>
        <v/>
      </c>
      <c r="Q581" s="25" t="str">
        <f>IF(COUNTA(J581:L581)&lt;&gt;2,"",ROUND(VLOOKUP(J581,食材リスト!$A$6:$H$505,7,FALSE)*L581/VLOOKUP(J581,食材リスト!$A$6:$H$505,2,FALSE),0))</f>
        <v/>
      </c>
      <c r="S581" s="154"/>
      <c r="T581" s="155"/>
      <c r="U581" s="34"/>
      <c r="V581" s="12" t="str">
        <f>IF(S581="","",VLOOKUP(S581,食材リスト!$A$6:$H$505,3,FALSE))</f>
        <v/>
      </c>
      <c r="W581" s="19" t="str">
        <f>IF(COUNTA(S581:U581)&lt;&gt;2,"",ROUND(VLOOKUP(S581,食材リスト!$A$6:$H$505,4,FALSE)*U581/VLOOKUP(S581,食材リスト!$A$6:$H$505,2,FALSE),1))</f>
        <v/>
      </c>
      <c r="X581" s="30" t="str">
        <f>IF(COUNTA(S581:U581)&lt;&gt;2,"",ROUND(VLOOKUP(S581,食材リスト!$A$6:$H$505,5,FALSE)*U581/VLOOKUP(S581,食材リスト!$A$6:$H$505,2,FALSE),1))</f>
        <v/>
      </c>
      <c r="Y581" s="20" t="str">
        <f>IF(COUNTA(S581:U581)&lt;&gt;2,"",ROUND(VLOOKUP(S581,食材リスト!$A$6:$H$505,6,FALSE)*U581/VLOOKUP(S581,食材リスト!$A$6:$H$505,2,FALSE),1))</f>
        <v/>
      </c>
      <c r="Z581" s="25" t="str">
        <f>IF(COUNTA(S581:U581)&lt;&gt;2,"",ROUND(VLOOKUP(S581,食材リスト!$A$6:$H$505,7,FALSE)*U581/VLOOKUP(S581,食材リスト!$A$6:$H$505,2,FALSE),0))</f>
        <v/>
      </c>
    </row>
    <row r="582" spans="1:26" ht="13.5" customHeight="1">
      <c r="A582" s="154"/>
      <c r="B582" s="155"/>
      <c r="C582" s="34"/>
      <c r="D582" s="12" t="str">
        <f>IF(A582="","",VLOOKUP(A582,食材リスト!$A$6:$H$505,3,FALSE))</f>
        <v/>
      </c>
      <c r="E582" s="19" t="str">
        <f>IF(COUNTA(A582:C582)&lt;&gt;2,"",ROUND(VLOOKUP(A582,食材リスト!$A$6:$H$505,4,FALSE)*C582/VLOOKUP(A582,食材リスト!$A$6:$H$505,2,FALSE),1))</f>
        <v/>
      </c>
      <c r="F582" s="30" t="str">
        <f>IF(COUNTA(A582:C582)&lt;&gt;2,"",ROUND(VLOOKUP(A582,食材リスト!$A$6:$H$505,5,FALSE)*C582/VLOOKUP(A582,食材リスト!$A$6:$H$505,2,FALSE),1))</f>
        <v/>
      </c>
      <c r="G582" s="20" t="str">
        <f>IF(COUNTA(A582:C582)&lt;&gt;2,"",ROUND(VLOOKUP(A582,食材リスト!$A$6:$H$505,6,FALSE)*C582/VLOOKUP(A582,食材リスト!$A$6:$H$505,2,FALSE),1))</f>
        <v/>
      </c>
      <c r="H582" s="25" t="str">
        <f>IF(COUNTA(A582:C582)&lt;&gt;2,"",ROUND(VLOOKUP(A582,食材リスト!$A$6:$H$505,7,FALSE)*C582/VLOOKUP(A582,食材リスト!$A$6:$H$505,2,FALSE),0))</f>
        <v/>
      </c>
      <c r="J582" s="154"/>
      <c r="K582" s="155"/>
      <c r="L582" s="34"/>
      <c r="M582" s="12" t="str">
        <f>IF(J582="","",VLOOKUP(J582,食材リスト!$A$6:$H$505,3,FALSE))</f>
        <v/>
      </c>
      <c r="N582" s="19" t="str">
        <f>IF(COUNTA(J582:L582)&lt;&gt;2,"",ROUND(VLOOKUP(J582,食材リスト!$A$6:$H$505,4,FALSE)*L582/VLOOKUP(J582,食材リスト!$A$6:$H$505,2,FALSE),1))</f>
        <v/>
      </c>
      <c r="O582" s="30" t="str">
        <f>IF(COUNTA(J582:L582)&lt;&gt;2,"",ROUND(VLOOKUP(J582,食材リスト!$A$6:$H$505,5,FALSE)*L582/VLOOKUP(J582,食材リスト!$A$6:$H$505,2,FALSE),1))</f>
        <v/>
      </c>
      <c r="P582" s="20" t="str">
        <f>IF(COUNTA(J582:L582)&lt;&gt;2,"",ROUND(VLOOKUP(J582,食材リスト!$A$6:$H$505,6,FALSE)*L582/VLOOKUP(J582,食材リスト!$A$6:$H$505,2,FALSE),1))</f>
        <v/>
      </c>
      <c r="Q582" s="25" t="str">
        <f>IF(COUNTA(J582:L582)&lt;&gt;2,"",ROUND(VLOOKUP(J582,食材リスト!$A$6:$H$505,7,FALSE)*L582/VLOOKUP(J582,食材リスト!$A$6:$H$505,2,FALSE),0))</f>
        <v/>
      </c>
      <c r="S582" s="154"/>
      <c r="T582" s="155"/>
      <c r="U582" s="34"/>
      <c r="V582" s="12" t="str">
        <f>IF(S582="","",VLOOKUP(S582,食材リスト!$A$6:$H$505,3,FALSE))</f>
        <v/>
      </c>
      <c r="W582" s="19" t="str">
        <f>IF(COUNTA(S582:U582)&lt;&gt;2,"",ROUND(VLOOKUP(S582,食材リスト!$A$6:$H$505,4,FALSE)*U582/VLOOKUP(S582,食材リスト!$A$6:$H$505,2,FALSE),1))</f>
        <v/>
      </c>
      <c r="X582" s="30" t="str">
        <f>IF(COUNTA(S582:U582)&lt;&gt;2,"",ROUND(VLOOKUP(S582,食材リスト!$A$6:$H$505,5,FALSE)*U582/VLOOKUP(S582,食材リスト!$A$6:$H$505,2,FALSE),1))</f>
        <v/>
      </c>
      <c r="Y582" s="20" t="str">
        <f>IF(COUNTA(S582:U582)&lt;&gt;2,"",ROUND(VLOOKUP(S582,食材リスト!$A$6:$H$505,6,FALSE)*U582/VLOOKUP(S582,食材リスト!$A$6:$H$505,2,FALSE),1))</f>
        <v/>
      </c>
      <c r="Z582" s="25" t="str">
        <f>IF(COUNTA(S582:U582)&lt;&gt;2,"",ROUND(VLOOKUP(S582,食材リスト!$A$6:$H$505,7,FALSE)*U582/VLOOKUP(S582,食材リスト!$A$6:$H$505,2,FALSE),0))</f>
        <v/>
      </c>
    </row>
    <row r="583" spans="1:26" ht="13.5" customHeight="1">
      <c r="A583" s="154"/>
      <c r="B583" s="155"/>
      <c r="C583" s="34"/>
      <c r="D583" s="12" t="str">
        <f>IF(A583="","",VLOOKUP(A583,食材リスト!$A$6:$H$505,3,FALSE))</f>
        <v/>
      </c>
      <c r="E583" s="19" t="str">
        <f>IF(COUNTA(A583:C583)&lt;&gt;2,"",ROUND(VLOOKUP(A583,食材リスト!$A$6:$H$505,4,FALSE)*C583/VLOOKUP(A583,食材リスト!$A$6:$H$505,2,FALSE),1))</f>
        <v/>
      </c>
      <c r="F583" s="30" t="str">
        <f>IF(COUNTA(A583:C583)&lt;&gt;2,"",ROUND(VLOOKUP(A583,食材リスト!$A$6:$H$505,5,FALSE)*C583/VLOOKUP(A583,食材リスト!$A$6:$H$505,2,FALSE),1))</f>
        <v/>
      </c>
      <c r="G583" s="20" t="str">
        <f>IF(COUNTA(A583:C583)&lt;&gt;2,"",ROUND(VLOOKUP(A583,食材リスト!$A$6:$H$505,6,FALSE)*C583/VLOOKUP(A583,食材リスト!$A$6:$H$505,2,FALSE),1))</f>
        <v/>
      </c>
      <c r="H583" s="25" t="str">
        <f>IF(COUNTA(A583:C583)&lt;&gt;2,"",ROUND(VLOOKUP(A583,食材リスト!$A$6:$H$505,7,FALSE)*C583/VLOOKUP(A583,食材リスト!$A$6:$H$505,2,FALSE),0))</f>
        <v/>
      </c>
      <c r="J583" s="154"/>
      <c r="K583" s="155"/>
      <c r="L583" s="34"/>
      <c r="M583" s="12" t="str">
        <f>IF(J583="","",VLOOKUP(J583,食材リスト!$A$6:$H$505,3,FALSE))</f>
        <v/>
      </c>
      <c r="N583" s="19" t="str">
        <f>IF(COUNTA(J583:L583)&lt;&gt;2,"",ROUND(VLOOKUP(J583,食材リスト!$A$6:$H$505,4,FALSE)*L583/VLOOKUP(J583,食材リスト!$A$6:$H$505,2,FALSE),1))</f>
        <v/>
      </c>
      <c r="O583" s="30" t="str">
        <f>IF(COUNTA(J583:L583)&lt;&gt;2,"",ROUND(VLOOKUP(J583,食材リスト!$A$6:$H$505,5,FALSE)*L583/VLOOKUP(J583,食材リスト!$A$6:$H$505,2,FALSE),1))</f>
        <v/>
      </c>
      <c r="P583" s="20" t="str">
        <f>IF(COUNTA(J583:L583)&lt;&gt;2,"",ROUND(VLOOKUP(J583,食材リスト!$A$6:$H$505,6,FALSE)*L583/VLOOKUP(J583,食材リスト!$A$6:$H$505,2,FALSE),1))</f>
        <v/>
      </c>
      <c r="Q583" s="25" t="str">
        <f>IF(COUNTA(J583:L583)&lt;&gt;2,"",ROUND(VLOOKUP(J583,食材リスト!$A$6:$H$505,7,FALSE)*L583/VLOOKUP(J583,食材リスト!$A$6:$H$505,2,FALSE),0))</f>
        <v/>
      </c>
      <c r="S583" s="154"/>
      <c r="T583" s="155"/>
      <c r="U583" s="34"/>
      <c r="V583" s="12" t="str">
        <f>IF(S583="","",VLOOKUP(S583,食材リスト!$A$6:$H$505,3,FALSE))</f>
        <v/>
      </c>
      <c r="W583" s="19" t="str">
        <f>IF(COUNTA(S583:U583)&lt;&gt;2,"",ROUND(VLOOKUP(S583,食材リスト!$A$6:$H$505,4,FALSE)*U583/VLOOKUP(S583,食材リスト!$A$6:$H$505,2,FALSE),1))</f>
        <v/>
      </c>
      <c r="X583" s="30" t="str">
        <f>IF(COUNTA(S583:U583)&lt;&gt;2,"",ROUND(VLOOKUP(S583,食材リスト!$A$6:$H$505,5,FALSE)*U583/VLOOKUP(S583,食材リスト!$A$6:$H$505,2,FALSE),1))</f>
        <v/>
      </c>
      <c r="Y583" s="20" t="str">
        <f>IF(COUNTA(S583:U583)&lt;&gt;2,"",ROUND(VLOOKUP(S583,食材リスト!$A$6:$H$505,6,FALSE)*U583/VLOOKUP(S583,食材リスト!$A$6:$H$505,2,FALSE),1))</f>
        <v/>
      </c>
      <c r="Z583" s="25" t="str">
        <f>IF(COUNTA(S583:U583)&lt;&gt;2,"",ROUND(VLOOKUP(S583,食材リスト!$A$6:$H$505,7,FALSE)*U583/VLOOKUP(S583,食材リスト!$A$6:$H$505,2,FALSE),0))</f>
        <v/>
      </c>
    </row>
    <row r="584" spans="1:26" ht="13.5" customHeight="1">
      <c r="A584" s="154"/>
      <c r="B584" s="155"/>
      <c r="C584" s="34"/>
      <c r="D584" s="12" t="str">
        <f>IF(A584="","",VLOOKUP(A584,食材リスト!$A$6:$H$505,3,FALSE))</f>
        <v/>
      </c>
      <c r="E584" s="19" t="str">
        <f>IF(COUNTA(A584:C584)&lt;&gt;2,"",ROUND(VLOOKUP(A584,食材リスト!$A$6:$H$505,4,FALSE)*C584/VLOOKUP(A584,食材リスト!$A$6:$H$505,2,FALSE),1))</f>
        <v/>
      </c>
      <c r="F584" s="30" t="str">
        <f>IF(COUNTA(A584:C584)&lt;&gt;2,"",ROUND(VLOOKUP(A584,食材リスト!$A$6:$H$505,5,FALSE)*C584/VLOOKUP(A584,食材リスト!$A$6:$H$505,2,FALSE),1))</f>
        <v/>
      </c>
      <c r="G584" s="20" t="str">
        <f>IF(COUNTA(A584:C584)&lt;&gt;2,"",ROUND(VLOOKUP(A584,食材リスト!$A$6:$H$505,6,FALSE)*C584/VLOOKUP(A584,食材リスト!$A$6:$H$505,2,FALSE),1))</f>
        <v/>
      </c>
      <c r="H584" s="25" t="str">
        <f>IF(COUNTA(A584:C584)&lt;&gt;2,"",ROUND(VLOOKUP(A584,食材リスト!$A$6:$H$505,7,FALSE)*C584/VLOOKUP(A584,食材リスト!$A$6:$H$505,2,FALSE),0))</f>
        <v/>
      </c>
      <c r="J584" s="154"/>
      <c r="K584" s="155"/>
      <c r="L584" s="34"/>
      <c r="M584" s="12" t="str">
        <f>IF(J584="","",VLOOKUP(J584,食材リスト!$A$6:$H$505,3,FALSE))</f>
        <v/>
      </c>
      <c r="N584" s="19" t="str">
        <f>IF(COUNTA(J584:L584)&lt;&gt;2,"",ROUND(VLOOKUP(J584,食材リスト!$A$6:$H$505,4,FALSE)*L584/VLOOKUP(J584,食材リスト!$A$6:$H$505,2,FALSE),1))</f>
        <v/>
      </c>
      <c r="O584" s="30" t="str">
        <f>IF(COUNTA(J584:L584)&lt;&gt;2,"",ROUND(VLOOKUP(J584,食材リスト!$A$6:$H$505,5,FALSE)*L584/VLOOKUP(J584,食材リスト!$A$6:$H$505,2,FALSE),1))</f>
        <v/>
      </c>
      <c r="P584" s="20" t="str">
        <f>IF(COUNTA(J584:L584)&lt;&gt;2,"",ROUND(VLOOKUP(J584,食材リスト!$A$6:$H$505,6,FALSE)*L584/VLOOKUP(J584,食材リスト!$A$6:$H$505,2,FALSE),1))</f>
        <v/>
      </c>
      <c r="Q584" s="25" t="str">
        <f>IF(COUNTA(J584:L584)&lt;&gt;2,"",ROUND(VLOOKUP(J584,食材リスト!$A$6:$H$505,7,FALSE)*L584/VLOOKUP(J584,食材リスト!$A$6:$H$505,2,FALSE),0))</f>
        <v/>
      </c>
      <c r="S584" s="154"/>
      <c r="T584" s="155"/>
      <c r="U584" s="34"/>
      <c r="V584" s="12" t="str">
        <f>IF(S584="","",VLOOKUP(S584,食材リスト!$A$6:$H$505,3,FALSE))</f>
        <v/>
      </c>
      <c r="W584" s="19" t="str">
        <f>IF(COUNTA(S584:U584)&lt;&gt;2,"",ROUND(VLOOKUP(S584,食材リスト!$A$6:$H$505,4,FALSE)*U584/VLOOKUP(S584,食材リスト!$A$6:$H$505,2,FALSE),1))</f>
        <v/>
      </c>
      <c r="X584" s="30" t="str">
        <f>IF(COUNTA(S584:U584)&lt;&gt;2,"",ROUND(VLOOKUP(S584,食材リスト!$A$6:$H$505,5,FALSE)*U584/VLOOKUP(S584,食材リスト!$A$6:$H$505,2,FALSE),1))</f>
        <v/>
      </c>
      <c r="Y584" s="20" t="str">
        <f>IF(COUNTA(S584:U584)&lt;&gt;2,"",ROUND(VLOOKUP(S584,食材リスト!$A$6:$H$505,6,FALSE)*U584/VLOOKUP(S584,食材リスト!$A$6:$H$505,2,FALSE),1))</f>
        <v/>
      </c>
      <c r="Z584" s="25" t="str">
        <f>IF(COUNTA(S584:U584)&lt;&gt;2,"",ROUND(VLOOKUP(S584,食材リスト!$A$6:$H$505,7,FALSE)*U584/VLOOKUP(S584,食材リスト!$A$6:$H$505,2,FALSE),0))</f>
        <v/>
      </c>
    </row>
    <row r="585" spans="1:26" ht="13.5" customHeight="1">
      <c r="A585" s="154"/>
      <c r="B585" s="155"/>
      <c r="C585" s="34"/>
      <c r="D585" s="12" t="str">
        <f>IF(A585="","",VLOOKUP(A585,食材リスト!$A$6:$H$505,3,FALSE))</f>
        <v/>
      </c>
      <c r="E585" s="19" t="str">
        <f>IF(COUNTA(A585:C585)&lt;&gt;2,"",ROUND(VLOOKUP(A585,食材リスト!$A$6:$H$505,4,FALSE)*C585/VLOOKUP(A585,食材リスト!$A$6:$H$505,2,FALSE),1))</f>
        <v/>
      </c>
      <c r="F585" s="30" t="str">
        <f>IF(COUNTA(A585:C585)&lt;&gt;2,"",ROUND(VLOOKUP(A585,食材リスト!$A$6:$H$505,5,FALSE)*C585/VLOOKUP(A585,食材リスト!$A$6:$H$505,2,FALSE),1))</f>
        <v/>
      </c>
      <c r="G585" s="20" t="str">
        <f>IF(COUNTA(A585:C585)&lt;&gt;2,"",ROUND(VLOOKUP(A585,食材リスト!$A$6:$H$505,6,FALSE)*C585/VLOOKUP(A585,食材リスト!$A$6:$H$505,2,FALSE),1))</f>
        <v/>
      </c>
      <c r="H585" s="25" t="str">
        <f>IF(COUNTA(A585:C585)&lt;&gt;2,"",ROUND(VLOOKUP(A585,食材リスト!$A$6:$H$505,7,FALSE)*C585/VLOOKUP(A585,食材リスト!$A$6:$H$505,2,FALSE),0))</f>
        <v/>
      </c>
      <c r="J585" s="154"/>
      <c r="K585" s="155"/>
      <c r="L585" s="34"/>
      <c r="M585" s="12" t="str">
        <f>IF(J585="","",VLOOKUP(J585,食材リスト!$A$6:$H$505,3,FALSE))</f>
        <v/>
      </c>
      <c r="N585" s="19" t="str">
        <f>IF(COUNTA(J585:L585)&lt;&gt;2,"",ROUND(VLOOKUP(J585,食材リスト!$A$6:$H$505,4,FALSE)*L585/VLOOKUP(J585,食材リスト!$A$6:$H$505,2,FALSE),1))</f>
        <v/>
      </c>
      <c r="O585" s="30" t="str">
        <f>IF(COUNTA(J585:L585)&lt;&gt;2,"",ROUND(VLOOKUP(J585,食材リスト!$A$6:$H$505,5,FALSE)*L585/VLOOKUP(J585,食材リスト!$A$6:$H$505,2,FALSE),1))</f>
        <v/>
      </c>
      <c r="P585" s="20" t="str">
        <f>IF(COUNTA(J585:L585)&lt;&gt;2,"",ROUND(VLOOKUP(J585,食材リスト!$A$6:$H$505,6,FALSE)*L585/VLOOKUP(J585,食材リスト!$A$6:$H$505,2,FALSE),1))</f>
        <v/>
      </c>
      <c r="Q585" s="25" t="str">
        <f>IF(COUNTA(J585:L585)&lt;&gt;2,"",ROUND(VLOOKUP(J585,食材リスト!$A$6:$H$505,7,FALSE)*L585/VLOOKUP(J585,食材リスト!$A$6:$H$505,2,FALSE),0))</f>
        <v/>
      </c>
      <c r="S585" s="154"/>
      <c r="T585" s="155"/>
      <c r="U585" s="34"/>
      <c r="V585" s="12" t="str">
        <f>IF(S585="","",VLOOKUP(S585,食材リスト!$A$6:$H$505,3,FALSE))</f>
        <v/>
      </c>
      <c r="W585" s="19" t="str">
        <f>IF(COUNTA(S585:U585)&lt;&gt;2,"",ROUND(VLOOKUP(S585,食材リスト!$A$6:$H$505,4,FALSE)*U585/VLOOKUP(S585,食材リスト!$A$6:$H$505,2,FALSE),1))</f>
        <v/>
      </c>
      <c r="X585" s="30" t="str">
        <f>IF(COUNTA(S585:U585)&lt;&gt;2,"",ROUND(VLOOKUP(S585,食材リスト!$A$6:$H$505,5,FALSE)*U585/VLOOKUP(S585,食材リスト!$A$6:$H$505,2,FALSE),1))</f>
        <v/>
      </c>
      <c r="Y585" s="20" t="str">
        <f>IF(COUNTA(S585:U585)&lt;&gt;2,"",ROUND(VLOOKUP(S585,食材リスト!$A$6:$H$505,6,FALSE)*U585/VLOOKUP(S585,食材リスト!$A$6:$H$505,2,FALSE),1))</f>
        <v/>
      </c>
      <c r="Z585" s="25" t="str">
        <f>IF(COUNTA(S585:U585)&lt;&gt;2,"",ROUND(VLOOKUP(S585,食材リスト!$A$6:$H$505,7,FALSE)*U585/VLOOKUP(S585,食材リスト!$A$6:$H$505,2,FALSE),0))</f>
        <v/>
      </c>
    </row>
    <row r="586" spans="1:26" ht="13.5" customHeight="1">
      <c r="A586" s="154"/>
      <c r="B586" s="155"/>
      <c r="C586" s="34"/>
      <c r="D586" s="12" t="str">
        <f>IF(A586="","",VLOOKUP(A586,食材リスト!$A$6:$H$505,3,FALSE))</f>
        <v/>
      </c>
      <c r="E586" s="19" t="str">
        <f>IF(COUNTA(A586:C586)&lt;&gt;2,"",ROUND(VLOOKUP(A586,食材リスト!$A$6:$H$505,4,FALSE)*C586/VLOOKUP(A586,食材リスト!$A$6:$H$505,2,FALSE),1))</f>
        <v/>
      </c>
      <c r="F586" s="30" t="str">
        <f>IF(COUNTA(A586:C586)&lt;&gt;2,"",ROUND(VLOOKUP(A586,食材リスト!$A$6:$H$505,5,FALSE)*C586/VLOOKUP(A586,食材リスト!$A$6:$H$505,2,FALSE),1))</f>
        <v/>
      </c>
      <c r="G586" s="20" t="str">
        <f>IF(COUNTA(A586:C586)&lt;&gt;2,"",ROUND(VLOOKUP(A586,食材リスト!$A$6:$H$505,6,FALSE)*C586/VLOOKUP(A586,食材リスト!$A$6:$H$505,2,FALSE),1))</f>
        <v/>
      </c>
      <c r="H586" s="25" t="str">
        <f>IF(COUNTA(A586:C586)&lt;&gt;2,"",ROUND(VLOOKUP(A586,食材リスト!$A$6:$H$505,7,FALSE)*C586/VLOOKUP(A586,食材リスト!$A$6:$H$505,2,FALSE),0))</f>
        <v/>
      </c>
      <c r="J586" s="154"/>
      <c r="K586" s="155"/>
      <c r="L586" s="34"/>
      <c r="M586" s="12" t="str">
        <f>IF(J586="","",VLOOKUP(J586,食材リスト!$A$6:$H$505,3,FALSE))</f>
        <v/>
      </c>
      <c r="N586" s="19" t="str">
        <f>IF(COUNTA(J586:L586)&lt;&gt;2,"",ROUND(VLOOKUP(J586,食材リスト!$A$6:$H$505,4,FALSE)*L586/VLOOKUP(J586,食材リスト!$A$6:$H$505,2,FALSE),1))</f>
        <v/>
      </c>
      <c r="O586" s="30" t="str">
        <f>IF(COUNTA(J586:L586)&lt;&gt;2,"",ROUND(VLOOKUP(J586,食材リスト!$A$6:$H$505,5,FALSE)*L586/VLOOKUP(J586,食材リスト!$A$6:$H$505,2,FALSE),1))</f>
        <v/>
      </c>
      <c r="P586" s="20" t="str">
        <f>IF(COUNTA(J586:L586)&lt;&gt;2,"",ROUND(VLOOKUP(J586,食材リスト!$A$6:$H$505,6,FALSE)*L586/VLOOKUP(J586,食材リスト!$A$6:$H$505,2,FALSE),1))</f>
        <v/>
      </c>
      <c r="Q586" s="25" t="str">
        <f>IF(COUNTA(J586:L586)&lt;&gt;2,"",ROUND(VLOOKUP(J586,食材リスト!$A$6:$H$505,7,FALSE)*L586/VLOOKUP(J586,食材リスト!$A$6:$H$505,2,FALSE),0))</f>
        <v/>
      </c>
      <c r="S586" s="154"/>
      <c r="T586" s="155"/>
      <c r="U586" s="34"/>
      <c r="V586" s="12" t="str">
        <f>IF(S586="","",VLOOKUP(S586,食材リスト!$A$6:$H$505,3,FALSE))</f>
        <v/>
      </c>
      <c r="W586" s="19" t="str">
        <f>IF(COUNTA(S586:U586)&lt;&gt;2,"",ROUND(VLOOKUP(S586,食材リスト!$A$6:$H$505,4,FALSE)*U586/VLOOKUP(S586,食材リスト!$A$6:$H$505,2,FALSE),1))</f>
        <v/>
      </c>
      <c r="X586" s="30" t="str">
        <f>IF(COUNTA(S586:U586)&lt;&gt;2,"",ROUND(VLOOKUP(S586,食材リスト!$A$6:$H$505,5,FALSE)*U586/VLOOKUP(S586,食材リスト!$A$6:$H$505,2,FALSE),1))</f>
        <v/>
      </c>
      <c r="Y586" s="20" t="str">
        <f>IF(COUNTA(S586:U586)&lt;&gt;2,"",ROUND(VLOOKUP(S586,食材リスト!$A$6:$H$505,6,FALSE)*U586/VLOOKUP(S586,食材リスト!$A$6:$H$505,2,FALSE),1))</f>
        <v/>
      </c>
      <c r="Z586" s="25" t="str">
        <f>IF(COUNTA(S586:U586)&lt;&gt;2,"",ROUND(VLOOKUP(S586,食材リスト!$A$6:$H$505,7,FALSE)*U586/VLOOKUP(S586,食材リスト!$A$6:$H$505,2,FALSE),0))</f>
        <v/>
      </c>
    </row>
    <row r="587" spans="1:26" ht="13.5" customHeight="1">
      <c r="A587" s="152"/>
      <c r="B587" s="153"/>
      <c r="C587" s="43"/>
      <c r="D587" s="13" t="str">
        <f>IF(A587="","",VLOOKUP(A587,食材リスト!$A$6:$H$505,3,FALSE))</f>
        <v/>
      </c>
      <c r="E587" s="21" t="str">
        <f>IF(COUNTA(A587:C587)&lt;&gt;2,"",ROUND(VLOOKUP(A587,食材リスト!$A$6:$H$505,4,FALSE)*C587/VLOOKUP(A587,食材リスト!$A$6:$H$505,2,FALSE),1))</f>
        <v/>
      </c>
      <c r="F587" s="31" t="str">
        <f>IF(COUNTA(A587:C587)&lt;&gt;2,"",ROUND(VLOOKUP(A587,食材リスト!$A$6:$H$505,5,FALSE)*C587/VLOOKUP(A587,食材リスト!$A$6:$H$505,2,FALSE),1))</f>
        <v/>
      </c>
      <c r="G587" s="22" t="str">
        <f>IF(COUNTA(A587:C587)&lt;&gt;2,"",ROUND(VLOOKUP(A587,食材リスト!$A$6:$H$505,6,FALSE)*C587/VLOOKUP(A587,食材リスト!$A$6:$H$505,2,FALSE),1))</f>
        <v/>
      </c>
      <c r="H587" s="26" t="str">
        <f>IF(COUNTA(A587:C587)&lt;&gt;2,"",ROUND(VLOOKUP(A587,食材リスト!$A$6:$H$505,7,FALSE)*C587/VLOOKUP(A587,食材リスト!$A$6:$H$505,2,FALSE),0))</f>
        <v/>
      </c>
      <c r="J587" s="152"/>
      <c r="K587" s="153"/>
      <c r="L587" s="43"/>
      <c r="M587" s="13" t="str">
        <f>IF(J587="","",VLOOKUP(J587,食材リスト!$A$6:$H$505,3,FALSE))</f>
        <v/>
      </c>
      <c r="N587" s="21" t="str">
        <f>IF(COUNTA(J587:L587)&lt;&gt;2,"",ROUND(VLOOKUP(J587,食材リスト!$A$6:$H$505,4,FALSE)*L587/VLOOKUP(J587,食材リスト!$A$6:$H$505,2,FALSE),1))</f>
        <v/>
      </c>
      <c r="O587" s="31" t="str">
        <f>IF(COUNTA(J587:L587)&lt;&gt;2,"",ROUND(VLOOKUP(J587,食材リスト!$A$6:$H$505,5,FALSE)*L587/VLOOKUP(J587,食材リスト!$A$6:$H$505,2,FALSE),1))</f>
        <v/>
      </c>
      <c r="P587" s="22" t="str">
        <f>IF(COUNTA(J587:L587)&lt;&gt;2,"",ROUND(VLOOKUP(J587,食材リスト!$A$6:$H$505,6,FALSE)*L587/VLOOKUP(J587,食材リスト!$A$6:$H$505,2,FALSE),1))</f>
        <v/>
      </c>
      <c r="Q587" s="26" t="str">
        <f>IF(COUNTA(J587:L587)&lt;&gt;2,"",ROUND(VLOOKUP(J587,食材リスト!$A$6:$H$505,7,FALSE)*L587/VLOOKUP(J587,食材リスト!$A$6:$H$505,2,FALSE),0))</f>
        <v/>
      </c>
      <c r="S587" s="152"/>
      <c r="T587" s="153"/>
      <c r="U587" s="43"/>
      <c r="V587" s="13" t="str">
        <f>IF(S587="","",VLOOKUP(S587,食材リスト!$A$6:$H$505,3,FALSE))</f>
        <v/>
      </c>
      <c r="W587" s="21" t="str">
        <f>IF(COUNTA(S587:U587)&lt;&gt;2,"",ROUND(VLOOKUP(S587,食材リスト!$A$6:$H$505,4,FALSE)*U587/VLOOKUP(S587,食材リスト!$A$6:$H$505,2,FALSE),1))</f>
        <v/>
      </c>
      <c r="X587" s="31" t="str">
        <f>IF(COUNTA(S587:U587)&lt;&gt;2,"",ROUND(VLOOKUP(S587,食材リスト!$A$6:$H$505,5,FALSE)*U587/VLOOKUP(S587,食材リスト!$A$6:$H$505,2,FALSE),1))</f>
        <v/>
      </c>
      <c r="Y587" s="22" t="str">
        <f>IF(COUNTA(S587:U587)&lt;&gt;2,"",ROUND(VLOOKUP(S587,食材リスト!$A$6:$H$505,6,FALSE)*U587/VLOOKUP(S587,食材リスト!$A$6:$H$505,2,FALSE),1))</f>
        <v/>
      </c>
      <c r="Z587" s="26" t="str">
        <f>IF(COUNTA(S587:U587)&lt;&gt;2,"",ROUND(VLOOKUP(S587,食材リスト!$A$6:$H$505,7,FALSE)*U587/VLOOKUP(S587,食材リスト!$A$6:$H$505,2,FALSE),0))</f>
        <v/>
      </c>
    </row>
    <row r="589" spans="1:26" ht="13.5" customHeight="1">
      <c r="A589" s="158" t="s">
        <v>46</v>
      </c>
      <c r="E589" s="102" t="s">
        <v>42</v>
      </c>
      <c r="F589" s="103"/>
      <c r="G589" s="103"/>
      <c r="H589" s="104"/>
      <c r="J589" s="158" t="s">
        <v>46</v>
      </c>
      <c r="N589" s="102" t="s">
        <v>42</v>
      </c>
      <c r="O589" s="103"/>
      <c r="P589" s="103"/>
      <c r="Q589" s="104"/>
      <c r="S589" s="158" t="s">
        <v>46</v>
      </c>
      <c r="W589" s="102" t="s">
        <v>42</v>
      </c>
      <c r="X589" s="103"/>
      <c r="Y589" s="103"/>
      <c r="Z589" s="104"/>
    </row>
    <row r="590" spans="1:26" ht="13.5" customHeight="1">
      <c r="A590" s="213"/>
      <c r="E590" s="81" t="str">
        <f>IF(SUM(E592:G611)=0,"",ROUND(SUM(E592:E611),0)&amp;"g "&amp;"("&amp;ROUND(SUM(E592:E611)*100/(SUM(E592:E611)+SUM(F592:F611)+SUM(G592:G611)),0)&amp;"%)")</f>
        <v/>
      </c>
      <c r="F590" s="80" t="str">
        <f>IF(SUM(E592:G611)=0,"",ROUND(SUM(F592:F611),0)&amp;"g "&amp;"("&amp;ROUND(SUM(F592:F611)*100/(SUM(E592:E611)+SUM(F592:F611)+SUM(G592:G611)),0)&amp;"%)")</f>
        <v/>
      </c>
      <c r="G590" s="78" t="str">
        <f>IF(SUM(E592:G611)=0,"",ROUND(SUM(G592:G611),0)&amp;"g "&amp;"("&amp;ROUND(SUM(G592:G611)*100/(SUM(E592:E611)+SUM(F592:F611)+SUM(G592:G611)),0)&amp;"%)")</f>
        <v/>
      </c>
      <c r="H590" s="79">
        <f>SUM(H592:H611)</f>
        <v>0</v>
      </c>
      <c r="J590" s="213"/>
      <c r="N590" s="81" t="str">
        <f>IF(SUM(N592:P611)=0,"",ROUND(SUM(N592:N611),0)&amp;"g "&amp;"("&amp;ROUND(SUM(N592:N611)*100/(SUM(N592:N611)+SUM(O592:O611)+SUM(P592:P611)),0)&amp;"%)")</f>
        <v/>
      </c>
      <c r="O590" s="80" t="str">
        <f>IF(SUM(N592:P611)=0,"",ROUND(SUM(O592:O611),0)&amp;"g "&amp;"("&amp;ROUND(SUM(O592:O611)*100/(SUM(N592:N611)+SUM(O592:O611)+SUM(P592:P611)),0)&amp;"%)")</f>
        <v/>
      </c>
      <c r="P590" s="78" t="str">
        <f>IF(SUM(N592:P611)=0,"",ROUND(SUM(P592:P611),0)&amp;"g "&amp;"("&amp;ROUND(SUM(P592:P611)*100/(SUM(N592:N611)+SUM(O592:O611)+SUM(P592:P611)),0)&amp;"%)")</f>
        <v/>
      </c>
      <c r="Q590" s="79">
        <f>SUM(Q592:Q611)</f>
        <v>0</v>
      </c>
      <c r="S590" s="213"/>
      <c r="W590" s="81" t="str">
        <f>IF(SUM(W592:Y611)=0,"",ROUND(SUM(W592:W611),0)&amp;"g "&amp;"("&amp;ROUND(SUM(W592:W611)*100/(SUM(W592:W611)+SUM(X592:X611)+SUM(Y592:Y611)),0)&amp;"%)")</f>
        <v/>
      </c>
      <c r="X590" s="80" t="str">
        <f>IF(SUM(W592:Y611)=0,"",ROUND(SUM(X592:X611),0)&amp;"g "&amp;"("&amp;ROUND(SUM(X592:X611)*100/(SUM(W592:W611)+SUM(X592:X611)+SUM(Y592:Y611)),0)&amp;"%)")</f>
        <v/>
      </c>
      <c r="Y590" s="78" t="str">
        <f>IF(SUM(W592:Y611)=0,"",ROUND(SUM(Y592:Y611),0)&amp;"g "&amp;"("&amp;ROUND(SUM(Y592:Y611)*100/(SUM(W592:W611)+SUM(X592:X611)+SUM(Y592:Y611)),0)&amp;"%)")</f>
        <v/>
      </c>
      <c r="Z590" s="79">
        <f>SUM(Z592:Z611)</f>
        <v>0</v>
      </c>
    </row>
    <row r="591" spans="1:26" ht="13.5" customHeight="1">
      <c r="A591" s="105" t="s">
        <v>30</v>
      </c>
      <c r="B591" s="106"/>
      <c r="C591" s="2" t="s">
        <v>35</v>
      </c>
      <c r="D591" s="6" t="s">
        <v>24</v>
      </c>
      <c r="E591" s="107" t="s">
        <v>23</v>
      </c>
      <c r="F591" s="28" t="s">
        <v>21</v>
      </c>
      <c r="G591" s="103" t="s">
        <v>22</v>
      </c>
      <c r="H591" s="6" t="s">
        <v>25</v>
      </c>
      <c r="J591" s="105" t="s">
        <v>30</v>
      </c>
      <c r="K591" s="106"/>
      <c r="L591" s="2" t="s">
        <v>35</v>
      </c>
      <c r="M591" s="6" t="s">
        <v>24</v>
      </c>
      <c r="N591" s="107" t="s">
        <v>23</v>
      </c>
      <c r="O591" s="28" t="s">
        <v>21</v>
      </c>
      <c r="P591" s="103" t="s">
        <v>22</v>
      </c>
      <c r="Q591" s="6" t="s">
        <v>25</v>
      </c>
      <c r="S591" s="105" t="s">
        <v>30</v>
      </c>
      <c r="T591" s="106"/>
      <c r="U591" s="2" t="s">
        <v>35</v>
      </c>
      <c r="V591" s="6" t="s">
        <v>24</v>
      </c>
      <c r="W591" s="107" t="s">
        <v>23</v>
      </c>
      <c r="X591" s="28" t="s">
        <v>21</v>
      </c>
      <c r="Y591" s="103" t="s">
        <v>22</v>
      </c>
      <c r="Z591" s="6" t="s">
        <v>25</v>
      </c>
    </row>
    <row r="592" spans="1:26" ht="13.5" customHeight="1">
      <c r="A592" s="160"/>
      <c r="B592" s="161"/>
      <c r="C592" s="49"/>
      <c r="D592" s="23" t="str">
        <f>IF(A592="","",VLOOKUP(A592,食材リスト!$A$6:$H$505,3,FALSE))</f>
        <v/>
      </c>
      <c r="E592" s="17" t="str">
        <f>IF(COUNTA(A592:C592)&lt;&gt;2,"",ROUND(VLOOKUP(A592,食材リスト!$A$6:$H$505,4,FALSE)*C592/VLOOKUP(A592,食材リスト!$A$6:$H$505,2,FALSE),1))</f>
        <v/>
      </c>
      <c r="F592" s="29" t="str">
        <f>IF(COUNTA(A592:C592)&lt;&gt;2,"",ROUND(VLOOKUP(A592,食材リスト!$A$6:$H$505,5,FALSE)*C592/VLOOKUP(A592,食材リスト!$A$6:$H$505,2,FALSE),1))</f>
        <v/>
      </c>
      <c r="G592" s="18" t="str">
        <f>IF(COUNTA(A592:C592)&lt;&gt;2,"",ROUND(VLOOKUP(A592,食材リスト!$A$6:$H$505,6,FALSE)*C592/VLOOKUP(A592,食材リスト!$A$6:$H$505,2,FALSE),1))</f>
        <v/>
      </c>
      <c r="H592" s="24" t="str">
        <f>IF(COUNTA(A592:C592)&lt;&gt;2,"",ROUND(VLOOKUP(A592,食材リスト!$A$6:$H$505,7,FALSE)*C592/VLOOKUP(A592,食材リスト!$A$6:$H$505,2,FALSE),0))</f>
        <v/>
      </c>
      <c r="J592" s="154"/>
      <c r="K592" s="155"/>
      <c r="L592" s="49"/>
      <c r="M592" s="23" t="str">
        <f>IF(J592="","",VLOOKUP(J592,食材リスト!$A$6:$H$505,3,FALSE))</f>
        <v/>
      </c>
      <c r="N592" s="17" t="str">
        <f>IF(COUNTA(J592:L592)&lt;&gt;2,"",ROUND(VLOOKUP(J592,食材リスト!$A$6:$H$505,4,FALSE)*L592/VLOOKUP(J592,食材リスト!$A$6:$H$505,2,FALSE),1))</f>
        <v/>
      </c>
      <c r="O592" s="29" t="str">
        <f>IF(COUNTA(J592:L592)&lt;&gt;2,"",ROUND(VLOOKUP(J592,食材リスト!$A$6:$H$505,5,FALSE)*L592/VLOOKUP(J592,食材リスト!$A$6:$H$505,2,FALSE),1))</f>
        <v/>
      </c>
      <c r="P592" s="18" t="str">
        <f>IF(COUNTA(J592:L592)&lt;&gt;2,"",ROUND(VLOOKUP(J592,食材リスト!$A$6:$H$505,6,FALSE)*L592/VLOOKUP(J592,食材リスト!$A$6:$H$505,2,FALSE),1))</f>
        <v/>
      </c>
      <c r="Q592" s="24" t="str">
        <f>IF(COUNTA(J592:L592)&lt;&gt;2,"",ROUND(VLOOKUP(J592,食材リスト!$A$6:$H$505,7,FALSE)*L592/VLOOKUP(J592,食材リスト!$A$6:$H$505,2,FALSE),0))</f>
        <v/>
      </c>
      <c r="S592" s="154"/>
      <c r="T592" s="155"/>
      <c r="U592" s="49"/>
      <c r="V592" s="23" t="str">
        <f>IF(S592="","",VLOOKUP(S592,食材リスト!$A$6:$H$505,3,FALSE))</f>
        <v/>
      </c>
      <c r="W592" s="17" t="str">
        <f>IF(COUNTA(S592:U592)&lt;&gt;2,"",ROUND(VLOOKUP(S592,食材リスト!$A$6:$H$505,4,FALSE)*U592/VLOOKUP(S592,食材リスト!$A$6:$H$505,2,FALSE),1))</f>
        <v/>
      </c>
      <c r="X592" s="29" t="str">
        <f>IF(COUNTA(S592:U592)&lt;&gt;2,"",ROUND(VLOOKUP(S592,食材リスト!$A$6:$H$505,5,FALSE)*U592/VLOOKUP(S592,食材リスト!$A$6:$H$505,2,FALSE),1))</f>
        <v/>
      </c>
      <c r="Y592" s="18" t="str">
        <f>IF(COUNTA(S592:U592)&lt;&gt;2,"",ROUND(VLOOKUP(S592,食材リスト!$A$6:$H$505,6,FALSE)*U592/VLOOKUP(S592,食材リスト!$A$6:$H$505,2,FALSE),1))</f>
        <v/>
      </c>
      <c r="Z592" s="24" t="str">
        <f>IF(COUNTA(S592:U592)&lt;&gt;2,"",ROUND(VLOOKUP(S592,食材リスト!$A$6:$H$505,7,FALSE)*U592/VLOOKUP(S592,食材リスト!$A$6:$H$505,2,FALSE),0))</f>
        <v/>
      </c>
    </row>
    <row r="593" spans="1:26" ht="13.5" customHeight="1">
      <c r="A593" s="154"/>
      <c r="B593" s="155"/>
      <c r="C593" s="34"/>
      <c r="D593" s="12" t="str">
        <f>IF(A593="","",VLOOKUP(A593,食材リスト!$A$6:$H$505,3,FALSE))</f>
        <v/>
      </c>
      <c r="E593" s="19" t="str">
        <f>IF(COUNTA(A593:C593)&lt;&gt;2,"",ROUND(VLOOKUP(A593,食材リスト!$A$6:$H$505,4,FALSE)*C593/VLOOKUP(A593,食材リスト!$A$6:$H$505,2,FALSE),1))</f>
        <v/>
      </c>
      <c r="F593" s="30" t="str">
        <f>IF(COUNTA(A593:C593)&lt;&gt;2,"",ROUND(VLOOKUP(A593,食材リスト!$A$6:$H$505,5,FALSE)*C593/VLOOKUP(A593,食材リスト!$A$6:$H$505,2,FALSE),1))</f>
        <v/>
      </c>
      <c r="G593" s="20" t="str">
        <f>IF(COUNTA(A593:C593)&lt;&gt;2,"",ROUND(VLOOKUP(A593,食材リスト!$A$6:$H$505,6,FALSE)*C593/VLOOKUP(A593,食材リスト!$A$6:$H$505,2,FALSE),1))</f>
        <v/>
      </c>
      <c r="H593" s="25" t="str">
        <f>IF(COUNTA(A593:C593)&lt;&gt;2,"",ROUND(VLOOKUP(A593,食材リスト!$A$6:$H$505,7,FALSE)*C593/VLOOKUP(A593,食材リスト!$A$6:$H$505,2,FALSE),0))</f>
        <v/>
      </c>
      <c r="J593" s="154"/>
      <c r="K593" s="155"/>
      <c r="L593" s="34"/>
      <c r="M593" s="12" t="str">
        <f>IF(J593="","",VLOOKUP(J593,食材リスト!$A$6:$H$505,3,FALSE))</f>
        <v/>
      </c>
      <c r="N593" s="19" t="str">
        <f>IF(COUNTA(J593:L593)&lt;&gt;2,"",ROUND(VLOOKUP(J593,食材リスト!$A$6:$H$505,4,FALSE)*L593/VLOOKUP(J593,食材リスト!$A$6:$H$505,2,FALSE),1))</f>
        <v/>
      </c>
      <c r="O593" s="30" t="str">
        <f>IF(COUNTA(J593:L593)&lt;&gt;2,"",ROUND(VLOOKUP(J593,食材リスト!$A$6:$H$505,5,FALSE)*L593/VLOOKUP(J593,食材リスト!$A$6:$H$505,2,FALSE),1))</f>
        <v/>
      </c>
      <c r="P593" s="20" t="str">
        <f>IF(COUNTA(J593:L593)&lt;&gt;2,"",ROUND(VLOOKUP(J593,食材リスト!$A$6:$H$505,6,FALSE)*L593/VLOOKUP(J593,食材リスト!$A$6:$H$505,2,FALSE),1))</f>
        <v/>
      </c>
      <c r="Q593" s="25" t="str">
        <f>IF(COUNTA(J593:L593)&lt;&gt;2,"",ROUND(VLOOKUP(J593,食材リスト!$A$6:$H$505,7,FALSE)*L593/VLOOKUP(J593,食材リスト!$A$6:$H$505,2,FALSE),0))</f>
        <v/>
      </c>
      <c r="S593" s="154"/>
      <c r="T593" s="155"/>
      <c r="U593" s="34"/>
      <c r="V593" s="12" t="str">
        <f>IF(S593="","",VLOOKUP(S593,食材リスト!$A$6:$H$505,3,FALSE))</f>
        <v/>
      </c>
      <c r="W593" s="19" t="str">
        <f>IF(COUNTA(S593:U593)&lt;&gt;2,"",ROUND(VLOOKUP(S593,食材リスト!$A$6:$H$505,4,FALSE)*U593/VLOOKUP(S593,食材リスト!$A$6:$H$505,2,FALSE),1))</f>
        <v/>
      </c>
      <c r="X593" s="30" t="str">
        <f>IF(COUNTA(S593:U593)&lt;&gt;2,"",ROUND(VLOOKUP(S593,食材リスト!$A$6:$H$505,5,FALSE)*U593/VLOOKUP(S593,食材リスト!$A$6:$H$505,2,FALSE),1))</f>
        <v/>
      </c>
      <c r="Y593" s="20" t="str">
        <f>IF(COUNTA(S593:U593)&lt;&gt;2,"",ROUND(VLOOKUP(S593,食材リスト!$A$6:$H$505,6,FALSE)*U593/VLOOKUP(S593,食材リスト!$A$6:$H$505,2,FALSE),1))</f>
        <v/>
      </c>
      <c r="Z593" s="25" t="str">
        <f>IF(COUNTA(S593:U593)&lt;&gt;2,"",ROUND(VLOOKUP(S593,食材リスト!$A$6:$H$505,7,FALSE)*U593/VLOOKUP(S593,食材リスト!$A$6:$H$505,2,FALSE),0))</f>
        <v/>
      </c>
    </row>
    <row r="594" spans="1:26" ht="13.5" customHeight="1">
      <c r="A594" s="154"/>
      <c r="B594" s="155"/>
      <c r="C594" s="34"/>
      <c r="D594" s="12" t="str">
        <f>IF(A594="","",VLOOKUP(A594,食材リスト!$A$6:$H$505,3,FALSE))</f>
        <v/>
      </c>
      <c r="E594" s="19" t="str">
        <f>IF(COUNTA(A594:C594)&lt;&gt;2,"",ROUND(VLOOKUP(A594,食材リスト!$A$6:$H$505,4,FALSE)*C594/VLOOKUP(A594,食材リスト!$A$6:$H$505,2,FALSE),1))</f>
        <v/>
      </c>
      <c r="F594" s="30" t="str">
        <f>IF(COUNTA(A594:C594)&lt;&gt;2,"",ROUND(VLOOKUP(A594,食材リスト!$A$6:$H$505,5,FALSE)*C594/VLOOKUP(A594,食材リスト!$A$6:$H$505,2,FALSE),1))</f>
        <v/>
      </c>
      <c r="G594" s="20" t="str">
        <f>IF(COUNTA(A594:C594)&lt;&gt;2,"",ROUND(VLOOKUP(A594,食材リスト!$A$6:$H$505,6,FALSE)*C594/VLOOKUP(A594,食材リスト!$A$6:$H$505,2,FALSE),1))</f>
        <v/>
      </c>
      <c r="H594" s="25" t="str">
        <f>IF(COUNTA(A594:C594)&lt;&gt;2,"",ROUND(VLOOKUP(A594,食材リスト!$A$6:$H$505,7,FALSE)*C594/VLOOKUP(A594,食材リスト!$A$6:$H$505,2,FALSE),0))</f>
        <v/>
      </c>
      <c r="J594" s="154"/>
      <c r="K594" s="155"/>
      <c r="L594" s="34"/>
      <c r="M594" s="12" t="str">
        <f>IF(J594="","",VLOOKUP(J594,食材リスト!$A$6:$H$505,3,FALSE))</f>
        <v/>
      </c>
      <c r="N594" s="19" t="str">
        <f>IF(COUNTA(J594:L594)&lt;&gt;2,"",ROUND(VLOOKUP(J594,食材リスト!$A$6:$H$505,4,FALSE)*L594/VLOOKUP(J594,食材リスト!$A$6:$H$505,2,FALSE),1))</f>
        <v/>
      </c>
      <c r="O594" s="30" t="str">
        <f>IF(COUNTA(J594:L594)&lt;&gt;2,"",ROUND(VLOOKUP(J594,食材リスト!$A$6:$H$505,5,FALSE)*L594/VLOOKUP(J594,食材リスト!$A$6:$H$505,2,FALSE),1))</f>
        <v/>
      </c>
      <c r="P594" s="20" t="str">
        <f>IF(COUNTA(J594:L594)&lt;&gt;2,"",ROUND(VLOOKUP(J594,食材リスト!$A$6:$H$505,6,FALSE)*L594/VLOOKUP(J594,食材リスト!$A$6:$H$505,2,FALSE),1))</f>
        <v/>
      </c>
      <c r="Q594" s="25" t="str">
        <f>IF(COUNTA(J594:L594)&lt;&gt;2,"",ROUND(VLOOKUP(J594,食材リスト!$A$6:$H$505,7,FALSE)*L594/VLOOKUP(J594,食材リスト!$A$6:$H$505,2,FALSE),0))</f>
        <v/>
      </c>
      <c r="S594" s="154"/>
      <c r="T594" s="155"/>
      <c r="U594" s="34"/>
      <c r="V594" s="12" t="str">
        <f>IF(S594="","",VLOOKUP(S594,食材リスト!$A$6:$H$505,3,FALSE))</f>
        <v/>
      </c>
      <c r="W594" s="19" t="str">
        <f>IF(COUNTA(S594:U594)&lt;&gt;2,"",ROUND(VLOOKUP(S594,食材リスト!$A$6:$H$505,4,FALSE)*U594/VLOOKUP(S594,食材リスト!$A$6:$H$505,2,FALSE),1))</f>
        <v/>
      </c>
      <c r="X594" s="30" t="str">
        <f>IF(COUNTA(S594:U594)&lt;&gt;2,"",ROUND(VLOOKUP(S594,食材リスト!$A$6:$H$505,5,FALSE)*U594/VLOOKUP(S594,食材リスト!$A$6:$H$505,2,FALSE),1))</f>
        <v/>
      </c>
      <c r="Y594" s="20" t="str">
        <f>IF(COUNTA(S594:U594)&lt;&gt;2,"",ROUND(VLOOKUP(S594,食材リスト!$A$6:$H$505,6,FALSE)*U594/VLOOKUP(S594,食材リスト!$A$6:$H$505,2,FALSE),1))</f>
        <v/>
      </c>
      <c r="Z594" s="25" t="str">
        <f>IF(COUNTA(S594:U594)&lt;&gt;2,"",ROUND(VLOOKUP(S594,食材リスト!$A$6:$H$505,7,FALSE)*U594/VLOOKUP(S594,食材リスト!$A$6:$H$505,2,FALSE),0))</f>
        <v/>
      </c>
    </row>
    <row r="595" spans="1:26" ht="13.5" customHeight="1">
      <c r="A595" s="154"/>
      <c r="B595" s="155"/>
      <c r="C595" s="34"/>
      <c r="D595" s="12" t="str">
        <f>IF(A595="","",VLOOKUP(A595,食材リスト!$A$6:$H$505,3,FALSE))</f>
        <v/>
      </c>
      <c r="E595" s="19" t="str">
        <f>IF(COUNTA(A595:C595)&lt;&gt;2,"",ROUND(VLOOKUP(A595,食材リスト!$A$6:$H$505,4,FALSE)*C595/VLOOKUP(A595,食材リスト!$A$6:$H$505,2,FALSE),1))</f>
        <v/>
      </c>
      <c r="F595" s="30" t="str">
        <f>IF(COUNTA(A595:C595)&lt;&gt;2,"",ROUND(VLOOKUP(A595,食材リスト!$A$6:$H$505,5,FALSE)*C595/VLOOKUP(A595,食材リスト!$A$6:$H$505,2,FALSE),1))</f>
        <v/>
      </c>
      <c r="G595" s="20" t="str">
        <f>IF(COUNTA(A595:C595)&lt;&gt;2,"",ROUND(VLOOKUP(A595,食材リスト!$A$6:$H$505,6,FALSE)*C595/VLOOKUP(A595,食材リスト!$A$6:$H$505,2,FALSE),1))</f>
        <v/>
      </c>
      <c r="H595" s="25" t="str">
        <f>IF(COUNTA(A595:C595)&lt;&gt;2,"",ROUND(VLOOKUP(A595,食材リスト!$A$6:$H$505,7,FALSE)*C595/VLOOKUP(A595,食材リスト!$A$6:$H$505,2,FALSE),0))</f>
        <v/>
      </c>
      <c r="J595" s="154"/>
      <c r="K595" s="155"/>
      <c r="L595" s="34"/>
      <c r="M595" s="12" t="str">
        <f>IF(J595="","",VLOOKUP(J595,食材リスト!$A$6:$H$505,3,FALSE))</f>
        <v/>
      </c>
      <c r="N595" s="19" t="str">
        <f>IF(COUNTA(J595:L595)&lt;&gt;2,"",ROUND(VLOOKUP(J595,食材リスト!$A$6:$H$505,4,FALSE)*L595/VLOOKUP(J595,食材リスト!$A$6:$H$505,2,FALSE),1))</f>
        <v/>
      </c>
      <c r="O595" s="30" t="str">
        <f>IF(COUNTA(J595:L595)&lt;&gt;2,"",ROUND(VLOOKUP(J595,食材リスト!$A$6:$H$505,5,FALSE)*L595/VLOOKUP(J595,食材リスト!$A$6:$H$505,2,FALSE),1))</f>
        <v/>
      </c>
      <c r="P595" s="20" t="str">
        <f>IF(COUNTA(J595:L595)&lt;&gt;2,"",ROUND(VLOOKUP(J595,食材リスト!$A$6:$H$505,6,FALSE)*L595/VLOOKUP(J595,食材リスト!$A$6:$H$505,2,FALSE),1))</f>
        <v/>
      </c>
      <c r="Q595" s="25" t="str">
        <f>IF(COUNTA(J595:L595)&lt;&gt;2,"",ROUND(VLOOKUP(J595,食材リスト!$A$6:$H$505,7,FALSE)*L595/VLOOKUP(J595,食材リスト!$A$6:$H$505,2,FALSE),0))</f>
        <v/>
      </c>
      <c r="S595" s="154"/>
      <c r="T595" s="155"/>
      <c r="U595" s="34"/>
      <c r="V595" s="12" t="str">
        <f>IF(S595="","",VLOOKUP(S595,食材リスト!$A$6:$H$505,3,FALSE))</f>
        <v/>
      </c>
      <c r="W595" s="19" t="str">
        <f>IF(COUNTA(S595:U595)&lt;&gt;2,"",ROUND(VLOOKUP(S595,食材リスト!$A$6:$H$505,4,FALSE)*U595/VLOOKUP(S595,食材リスト!$A$6:$H$505,2,FALSE),1))</f>
        <v/>
      </c>
      <c r="X595" s="30" t="str">
        <f>IF(COUNTA(S595:U595)&lt;&gt;2,"",ROUND(VLOOKUP(S595,食材リスト!$A$6:$H$505,5,FALSE)*U595/VLOOKUP(S595,食材リスト!$A$6:$H$505,2,FALSE),1))</f>
        <v/>
      </c>
      <c r="Y595" s="20" t="str">
        <f>IF(COUNTA(S595:U595)&lt;&gt;2,"",ROUND(VLOOKUP(S595,食材リスト!$A$6:$H$505,6,FALSE)*U595/VLOOKUP(S595,食材リスト!$A$6:$H$505,2,FALSE),1))</f>
        <v/>
      </c>
      <c r="Z595" s="25" t="str">
        <f>IF(COUNTA(S595:U595)&lt;&gt;2,"",ROUND(VLOOKUP(S595,食材リスト!$A$6:$H$505,7,FALSE)*U595/VLOOKUP(S595,食材リスト!$A$6:$H$505,2,FALSE),0))</f>
        <v/>
      </c>
    </row>
    <row r="596" spans="1:26" ht="13.5" customHeight="1">
      <c r="A596" s="154"/>
      <c r="B596" s="155"/>
      <c r="C596" s="34"/>
      <c r="D596" s="12" t="str">
        <f>IF(A596="","",VLOOKUP(A596,食材リスト!$A$6:$H$505,3,FALSE))</f>
        <v/>
      </c>
      <c r="E596" s="19" t="str">
        <f>IF(COUNTA(A596:C596)&lt;&gt;2,"",ROUND(VLOOKUP(A596,食材リスト!$A$6:$H$505,4,FALSE)*C596/VLOOKUP(A596,食材リスト!$A$6:$H$505,2,FALSE),1))</f>
        <v/>
      </c>
      <c r="F596" s="30" t="str">
        <f>IF(COUNTA(A596:C596)&lt;&gt;2,"",ROUND(VLOOKUP(A596,食材リスト!$A$6:$H$505,5,FALSE)*C596/VLOOKUP(A596,食材リスト!$A$6:$H$505,2,FALSE),1))</f>
        <v/>
      </c>
      <c r="G596" s="20" t="str">
        <f>IF(COUNTA(A596:C596)&lt;&gt;2,"",ROUND(VLOOKUP(A596,食材リスト!$A$6:$H$505,6,FALSE)*C596/VLOOKUP(A596,食材リスト!$A$6:$H$505,2,FALSE),1))</f>
        <v/>
      </c>
      <c r="H596" s="25" t="str">
        <f>IF(COUNTA(A596:C596)&lt;&gt;2,"",ROUND(VLOOKUP(A596,食材リスト!$A$6:$H$505,7,FALSE)*C596/VLOOKUP(A596,食材リスト!$A$6:$H$505,2,FALSE),0))</f>
        <v/>
      </c>
      <c r="J596" s="154"/>
      <c r="K596" s="155"/>
      <c r="L596" s="34"/>
      <c r="M596" s="12" t="str">
        <f>IF(J596="","",VLOOKUP(J596,食材リスト!$A$6:$H$505,3,FALSE))</f>
        <v/>
      </c>
      <c r="N596" s="19" t="str">
        <f>IF(COUNTA(J596:L596)&lt;&gt;2,"",ROUND(VLOOKUP(J596,食材リスト!$A$6:$H$505,4,FALSE)*L596/VLOOKUP(J596,食材リスト!$A$6:$H$505,2,FALSE),1))</f>
        <v/>
      </c>
      <c r="O596" s="30" t="str">
        <f>IF(COUNTA(J596:L596)&lt;&gt;2,"",ROUND(VLOOKUP(J596,食材リスト!$A$6:$H$505,5,FALSE)*L596/VLOOKUP(J596,食材リスト!$A$6:$H$505,2,FALSE),1))</f>
        <v/>
      </c>
      <c r="P596" s="20" t="str">
        <f>IF(COUNTA(J596:L596)&lt;&gt;2,"",ROUND(VLOOKUP(J596,食材リスト!$A$6:$H$505,6,FALSE)*L596/VLOOKUP(J596,食材リスト!$A$6:$H$505,2,FALSE),1))</f>
        <v/>
      </c>
      <c r="Q596" s="25" t="str">
        <f>IF(COUNTA(J596:L596)&lt;&gt;2,"",ROUND(VLOOKUP(J596,食材リスト!$A$6:$H$505,7,FALSE)*L596/VLOOKUP(J596,食材リスト!$A$6:$H$505,2,FALSE),0))</f>
        <v/>
      </c>
      <c r="S596" s="154"/>
      <c r="T596" s="155"/>
      <c r="U596" s="34"/>
      <c r="V596" s="12" t="str">
        <f>IF(S596="","",VLOOKUP(S596,食材リスト!$A$6:$H$505,3,FALSE))</f>
        <v/>
      </c>
      <c r="W596" s="19" t="str">
        <f>IF(COUNTA(S596:U596)&lt;&gt;2,"",ROUND(VLOOKUP(S596,食材リスト!$A$6:$H$505,4,FALSE)*U596/VLOOKUP(S596,食材リスト!$A$6:$H$505,2,FALSE),1))</f>
        <v/>
      </c>
      <c r="X596" s="30" t="str">
        <f>IF(COUNTA(S596:U596)&lt;&gt;2,"",ROUND(VLOOKUP(S596,食材リスト!$A$6:$H$505,5,FALSE)*U596/VLOOKUP(S596,食材リスト!$A$6:$H$505,2,FALSE),1))</f>
        <v/>
      </c>
      <c r="Y596" s="20" t="str">
        <f>IF(COUNTA(S596:U596)&lt;&gt;2,"",ROUND(VLOOKUP(S596,食材リスト!$A$6:$H$505,6,FALSE)*U596/VLOOKUP(S596,食材リスト!$A$6:$H$505,2,FALSE),1))</f>
        <v/>
      </c>
      <c r="Z596" s="25" t="str">
        <f>IF(COUNTA(S596:U596)&lt;&gt;2,"",ROUND(VLOOKUP(S596,食材リスト!$A$6:$H$505,7,FALSE)*U596/VLOOKUP(S596,食材リスト!$A$6:$H$505,2,FALSE),0))</f>
        <v/>
      </c>
    </row>
    <row r="597" spans="1:26" ht="13.5" customHeight="1">
      <c r="A597" s="154"/>
      <c r="B597" s="155"/>
      <c r="C597" s="34"/>
      <c r="D597" s="12" t="str">
        <f>IF(A597="","",VLOOKUP(A597,食材リスト!$A$6:$H$505,3,FALSE))</f>
        <v/>
      </c>
      <c r="E597" s="19" t="str">
        <f>IF(COUNTA(A597:C597)&lt;&gt;2,"",ROUND(VLOOKUP(A597,食材リスト!$A$6:$H$505,4,FALSE)*C597/VLOOKUP(A597,食材リスト!$A$6:$H$505,2,FALSE),1))</f>
        <v/>
      </c>
      <c r="F597" s="30" t="str">
        <f>IF(COUNTA(A597:C597)&lt;&gt;2,"",ROUND(VLOOKUP(A597,食材リスト!$A$6:$H$505,5,FALSE)*C597/VLOOKUP(A597,食材リスト!$A$6:$H$505,2,FALSE),1))</f>
        <v/>
      </c>
      <c r="G597" s="20" t="str">
        <f>IF(COUNTA(A597:C597)&lt;&gt;2,"",ROUND(VLOOKUP(A597,食材リスト!$A$6:$H$505,6,FALSE)*C597/VLOOKUP(A597,食材リスト!$A$6:$H$505,2,FALSE),1))</f>
        <v/>
      </c>
      <c r="H597" s="25" t="str">
        <f>IF(COUNTA(A597:C597)&lt;&gt;2,"",ROUND(VLOOKUP(A597,食材リスト!$A$6:$H$505,7,FALSE)*C597/VLOOKUP(A597,食材リスト!$A$6:$H$505,2,FALSE),0))</f>
        <v/>
      </c>
      <c r="J597" s="154"/>
      <c r="K597" s="155"/>
      <c r="L597" s="34"/>
      <c r="M597" s="12" t="str">
        <f>IF(J597="","",VLOOKUP(J597,食材リスト!$A$6:$H$505,3,FALSE))</f>
        <v/>
      </c>
      <c r="N597" s="19" t="str">
        <f>IF(COUNTA(J597:L597)&lt;&gt;2,"",ROUND(VLOOKUP(J597,食材リスト!$A$6:$H$505,4,FALSE)*L597/VLOOKUP(J597,食材リスト!$A$6:$H$505,2,FALSE),1))</f>
        <v/>
      </c>
      <c r="O597" s="30" t="str">
        <f>IF(COUNTA(J597:L597)&lt;&gt;2,"",ROUND(VLOOKUP(J597,食材リスト!$A$6:$H$505,5,FALSE)*L597/VLOOKUP(J597,食材リスト!$A$6:$H$505,2,FALSE),1))</f>
        <v/>
      </c>
      <c r="P597" s="20" t="str">
        <f>IF(COUNTA(J597:L597)&lt;&gt;2,"",ROUND(VLOOKUP(J597,食材リスト!$A$6:$H$505,6,FALSE)*L597/VLOOKUP(J597,食材リスト!$A$6:$H$505,2,FALSE),1))</f>
        <v/>
      </c>
      <c r="Q597" s="25" t="str">
        <f>IF(COUNTA(J597:L597)&lt;&gt;2,"",ROUND(VLOOKUP(J597,食材リスト!$A$6:$H$505,7,FALSE)*L597/VLOOKUP(J597,食材リスト!$A$6:$H$505,2,FALSE),0))</f>
        <v/>
      </c>
      <c r="S597" s="154"/>
      <c r="T597" s="155"/>
      <c r="U597" s="34"/>
      <c r="V597" s="12" t="str">
        <f>IF(S597="","",VLOOKUP(S597,食材リスト!$A$6:$H$505,3,FALSE))</f>
        <v/>
      </c>
      <c r="W597" s="19" t="str">
        <f>IF(COUNTA(S597:U597)&lt;&gt;2,"",ROUND(VLOOKUP(S597,食材リスト!$A$6:$H$505,4,FALSE)*U597/VLOOKUP(S597,食材リスト!$A$6:$H$505,2,FALSE),1))</f>
        <v/>
      </c>
      <c r="X597" s="30" t="str">
        <f>IF(COUNTA(S597:U597)&lt;&gt;2,"",ROUND(VLOOKUP(S597,食材リスト!$A$6:$H$505,5,FALSE)*U597/VLOOKUP(S597,食材リスト!$A$6:$H$505,2,FALSE),1))</f>
        <v/>
      </c>
      <c r="Y597" s="20" t="str">
        <f>IF(COUNTA(S597:U597)&lt;&gt;2,"",ROUND(VLOOKUP(S597,食材リスト!$A$6:$H$505,6,FALSE)*U597/VLOOKUP(S597,食材リスト!$A$6:$H$505,2,FALSE),1))</f>
        <v/>
      </c>
      <c r="Z597" s="25" t="str">
        <f>IF(COUNTA(S597:U597)&lt;&gt;2,"",ROUND(VLOOKUP(S597,食材リスト!$A$6:$H$505,7,FALSE)*U597/VLOOKUP(S597,食材リスト!$A$6:$H$505,2,FALSE),0))</f>
        <v/>
      </c>
    </row>
    <row r="598" spans="1:26" ht="13.5" customHeight="1">
      <c r="A598" s="154"/>
      <c r="B598" s="155"/>
      <c r="C598" s="34"/>
      <c r="D598" s="12" t="str">
        <f>IF(A598="","",VLOOKUP(A598,食材リスト!$A$6:$H$505,3,FALSE))</f>
        <v/>
      </c>
      <c r="E598" s="19" t="str">
        <f>IF(COUNTA(A598:C598)&lt;&gt;2,"",ROUND(VLOOKUP(A598,食材リスト!$A$6:$H$505,4,FALSE)*C598/VLOOKUP(A598,食材リスト!$A$6:$H$505,2,FALSE),1))</f>
        <v/>
      </c>
      <c r="F598" s="30" t="str">
        <f>IF(COUNTA(A598:C598)&lt;&gt;2,"",ROUND(VLOOKUP(A598,食材リスト!$A$6:$H$505,5,FALSE)*C598/VLOOKUP(A598,食材リスト!$A$6:$H$505,2,FALSE),1))</f>
        <v/>
      </c>
      <c r="G598" s="20" t="str">
        <f>IF(COUNTA(A598:C598)&lt;&gt;2,"",ROUND(VLOOKUP(A598,食材リスト!$A$6:$H$505,6,FALSE)*C598/VLOOKUP(A598,食材リスト!$A$6:$H$505,2,FALSE),1))</f>
        <v/>
      </c>
      <c r="H598" s="25" t="str">
        <f>IF(COUNTA(A598:C598)&lt;&gt;2,"",ROUND(VLOOKUP(A598,食材リスト!$A$6:$H$505,7,FALSE)*C598/VLOOKUP(A598,食材リスト!$A$6:$H$505,2,FALSE),0))</f>
        <v/>
      </c>
      <c r="J598" s="154"/>
      <c r="K598" s="155"/>
      <c r="L598" s="34"/>
      <c r="M598" s="12" t="str">
        <f>IF(J598="","",VLOOKUP(J598,食材リスト!$A$6:$H$505,3,FALSE))</f>
        <v/>
      </c>
      <c r="N598" s="19" t="str">
        <f>IF(COUNTA(J598:L598)&lt;&gt;2,"",ROUND(VLOOKUP(J598,食材リスト!$A$6:$H$505,4,FALSE)*L598/VLOOKUP(J598,食材リスト!$A$6:$H$505,2,FALSE),1))</f>
        <v/>
      </c>
      <c r="O598" s="30" t="str">
        <f>IF(COUNTA(J598:L598)&lt;&gt;2,"",ROUND(VLOOKUP(J598,食材リスト!$A$6:$H$505,5,FALSE)*L598/VLOOKUP(J598,食材リスト!$A$6:$H$505,2,FALSE),1))</f>
        <v/>
      </c>
      <c r="P598" s="20" t="str">
        <f>IF(COUNTA(J598:L598)&lt;&gt;2,"",ROUND(VLOOKUP(J598,食材リスト!$A$6:$H$505,6,FALSE)*L598/VLOOKUP(J598,食材リスト!$A$6:$H$505,2,FALSE),1))</f>
        <v/>
      </c>
      <c r="Q598" s="25" t="str">
        <f>IF(COUNTA(J598:L598)&lt;&gt;2,"",ROUND(VLOOKUP(J598,食材リスト!$A$6:$H$505,7,FALSE)*L598/VLOOKUP(J598,食材リスト!$A$6:$H$505,2,FALSE),0))</f>
        <v/>
      </c>
      <c r="S598" s="154"/>
      <c r="T598" s="155"/>
      <c r="U598" s="34"/>
      <c r="V598" s="12" t="str">
        <f>IF(S598="","",VLOOKUP(S598,食材リスト!$A$6:$H$505,3,FALSE))</f>
        <v/>
      </c>
      <c r="W598" s="19" t="str">
        <f>IF(COUNTA(S598:U598)&lt;&gt;2,"",ROUND(VLOOKUP(S598,食材リスト!$A$6:$H$505,4,FALSE)*U598/VLOOKUP(S598,食材リスト!$A$6:$H$505,2,FALSE),1))</f>
        <v/>
      </c>
      <c r="X598" s="30" t="str">
        <f>IF(COUNTA(S598:U598)&lt;&gt;2,"",ROUND(VLOOKUP(S598,食材リスト!$A$6:$H$505,5,FALSE)*U598/VLOOKUP(S598,食材リスト!$A$6:$H$505,2,FALSE),1))</f>
        <v/>
      </c>
      <c r="Y598" s="20" t="str">
        <f>IF(COUNTA(S598:U598)&lt;&gt;2,"",ROUND(VLOOKUP(S598,食材リスト!$A$6:$H$505,6,FALSE)*U598/VLOOKUP(S598,食材リスト!$A$6:$H$505,2,FALSE),1))</f>
        <v/>
      </c>
      <c r="Z598" s="25" t="str">
        <f>IF(COUNTA(S598:U598)&lt;&gt;2,"",ROUND(VLOOKUP(S598,食材リスト!$A$6:$H$505,7,FALSE)*U598/VLOOKUP(S598,食材リスト!$A$6:$H$505,2,FALSE),0))</f>
        <v/>
      </c>
    </row>
    <row r="599" spans="1:26" ht="13.5" customHeight="1">
      <c r="A599" s="154"/>
      <c r="B599" s="155"/>
      <c r="C599" s="34"/>
      <c r="D599" s="12" t="str">
        <f>IF(A599="","",VLOOKUP(A599,食材リスト!$A$6:$H$505,3,FALSE))</f>
        <v/>
      </c>
      <c r="E599" s="19" t="str">
        <f>IF(COUNTA(A599:C599)&lt;&gt;2,"",ROUND(VLOOKUP(A599,食材リスト!$A$6:$H$505,4,FALSE)*C599/VLOOKUP(A599,食材リスト!$A$6:$H$505,2,FALSE),1))</f>
        <v/>
      </c>
      <c r="F599" s="30" t="str">
        <f>IF(COUNTA(A599:C599)&lt;&gt;2,"",ROUND(VLOOKUP(A599,食材リスト!$A$6:$H$505,5,FALSE)*C599/VLOOKUP(A599,食材リスト!$A$6:$H$505,2,FALSE),1))</f>
        <v/>
      </c>
      <c r="G599" s="20" t="str">
        <f>IF(COUNTA(A599:C599)&lt;&gt;2,"",ROUND(VLOOKUP(A599,食材リスト!$A$6:$H$505,6,FALSE)*C599/VLOOKUP(A599,食材リスト!$A$6:$H$505,2,FALSE),1))</f>
        <v/>
      </c>
      <c r="H599" s="25" t="str">
        <f>IF(COUNTA(A599:C599)&lt;&gt;2,"",ROUND(VLOOKUP(A599,食材リスト!$A$6:$H$505,7,FALSE)*C599/VLOOKUP(A599,食材リスト!$A$6:$H$505,2,FALSE),0))</f>
        <v/>
      </c>
      <c r="J599" s="154"/>
      <c r="K599" s="155"/>
      <c r="L599" s="34"/>
      <c r="M599" s="12" t="str">
        <f>IF(J599="","",VLOOKUP(J599,食材リスト!$A$6:$H$505,3,FALSE))</f>
        <v/>
      </c>
      <c r="N599" s="19" t="str">
        <f>IF(COUNTA(J599:L599)&lt;&gt;2,"",ROUND(VLOOKUP(J599,食材リスト!$A$6:$H$505,4,FALSE)*L599/VLOOKUP(J599,食材リスト!$A$6:$H$505,2,FALSE),1))</f>
        <v/>
      </c>
      <c r="O599" s="30" t="str">
        <f>IF(COUNTA(J599:L599)&lt;&gt;2,"",ROUND(VLOOKUP(J599,食材リスト!$A$6:$H$505,5,FALSE)*L599/VLOOKUP(J599,食材リスト!$A$6:$H$505,2,FALSE),1))</f>
        <v/>
      </c>
      <c r="P599" s="20" t="str">
        <f>IF(COUNTA(J599:L599)&lt;&gt;2,"",ROUND(VLOOKUP(J599,食材リスト!$A$6:$H$505,6,FALSE)*L599/VLOOKUP(J599,食材リスト!$A$6:$H$505,2,FALSE),1))</f>
        <v/>
      </c>
      <c r="Q599" s="25" t="str">
        <f>IF(COUNTA(J599:L599)&lt;&gt;2,"",ROUND(VLOOKUP(J599,食材リスト!$A$6:$H$505,7,FALSE)*L599/VLOOKUP(J599,食材リスト!$A$6:$H$505,2,FALSE),0))</f>
        <v/>
      </c>
      <c r="S599" s="154"/>
      <c r="T599" s="155"/>
      <c r="U599" s="34"/>
      <c r="V599" s="12" t="str">
        <f>IF(S599="","",VLOOKUP(S599,食材リスト!$A$6:$H$505,3,FALSE))</f>
        <v/>
      </c>
      <c r="W599" s="19" t="str">
        <f>IF(COUNTA(S599:U599)&lt;&gt;2,"",ROUND(VLOOKUP(S599,食材リスト!$A$6:$H$505,4,FALSE)*U599/VLOOKUP(S599,食材リスト!$A$6:$H$505,2,FALSE),1))</f>
        <v/>
      </c>
      <c r="X599" s="30" t="str">
        <f>IF(COUNTA(S599:U599)&lt;&gt;2,"",ROUND(VLOOKUP(S599,食材リスト!$A$6:$H$505,5,FALSE)*U599/VLOOKUP(S599,食材リスト!$A$6:$H$505,2,FALSE),1))</f>
        <v/>
      </c>
      <c r="Y599" s="20" t="str">
        <f>IF(COUNTA(S599:U599)&lt;&gt;2,"",ROUND(VLOOKUP(S599,食材リスト!$A$6:$H$505,6,FALSE)*U599/VLOOKUP(S599,食材リスト!$A$6:$H$505,2,FALSE),1))</f>
        <v/>
      </c>
      <c r="Z599" s="25" t="str">
        <f>IF(COUNTA(S599:U599)&lt;&gt;2,"",ROUND(VLOOKUP(S599,食材リスト!$A$6:$H$505,7,FALSE)*U599/VLOOKUP(S599,食材リスト!$A$6:$H$505,2,FALSE),0))</f>
        <v/>
      </c>
    </row>
    <row r="600" spans="1:26" ht="13.5" customHeight="1">
      <c r="A600" s="154"/>
      <c r="B600" s="155"/>
      <c r="C600" s="34"/>
      <c r="D600" s="12" t="str">
        <f>IF(A600="","",VLOOKUP(A600,食材リスト!$A$6:$H$505,3,FALSE))</f>
        <v/>
      </c>
      <c r="E600" s="19" t="str">
        <f>IF(COUNTA(A600:C600)&lt;&gt;2,"",ROUND(VLOOKUP(A600,食材リスト!$A$6:$H$505,4,FALSE)*C600/VLOOKUP(A600,食材リスト!$A$6:$H$505,2,FALSE),1))</f>
        <v/>
      </c>
      <c r="F600" s="30" t="str">
        <f>IF(COUNTA(A600:C600)&lt;&gt;2,"",ROUND(VLOOKUP(A600,食材リスト!$A$6:$H$505,5,FALSE)*C600/VLOOKUP(A600,食材リスト!$A$6:$H$505,2,FALSE),1))</f>
        <v/>
      </c>
      <c r="G600" s="20" t="str">
        <f>IF(COUNTA(A600:C600)&lt;&gt;2,"",ROUND(VLOOKUP(A600,食材リスト!$A$6:$H$505,6,FALSE)*C600/VLOOKUP(A600,食材リスト!$A$6:$H$505,2,FALSE),1))</f>
        <v/>
      </c>
      <c r="H600" s="25" t="str">
        <f>IF(COUNTA(A600:C600)&lt;&gt;2,"",ROUND(VLOOKUP(A600,食材リスト!$A$6:$H$505,7,FALSE)*C600/VLOOKUP(A600,食材リスト!$A$6:$H$505,2,FALSE),0))</f>
        <v/>
      </c>
      <c r="J600" s="154"/>
      <c r="K600" s="155"/>
      <c r="L600" s="34"/>
      <c r="M600" s="12" t="str">
        <f>IF(J600="","",VLOOKUP(J600,食材リスト!$A$6:$H$505,3,FALSE))</f>
        <v/>
      </c>
      <c r="N600" s="19" t="str">
        <f>IF(COUNTA(J600:L600)&lt;&gt;2,"",ROUND(VLOOKUP(J600,食材リスト!$A$6:$H$505,4,FALSE)*L600/VLOOKUP(J600,食材リスト!$A$6:$H$505,2,FALSE),1))</f>
        <v/>
      </c>
      <c r="O600" s="30" t="str">
        <f>IF(COUNTA(J600:L600)&lt;&gt;2,"",ROUND(VLOOKUP(J600,食材リスト!$A$6:$H$505,5,FALSE)*L600/VLOOKUP(J600,食材リスト!$A$6:$H$505,2,FALSE),1))</f>
        <v/>
      </c>
      <c r="P600" s="20" t="str">
        <f>IF(COUNTA(J600:L600)&lt;&gt;2,"",ROUND(VLOOKUP(J600,食材リスト!$A$6:$H$505,6,FALSE)*L600/VLOOKUP(J600,食材リスト!$A$6:$H$505,2,FALSE),1))</f>
        <v/>
      </c>
      <c r="Q600" s="25" t="str">
        <f>IF(COUNTA(J600:L600)&lt;&gt;2,"",ROUND(VLOOKUP(J600,食材リスト!$A$6:$H$505,7,FALSE)*L600/VLOOKUP(J600,食材リスト!$A$6:$H$505,2,FALSE),0))</f>
        <v/>
      </c>
      <c r="S600" s="154"/>
      <c r="T600" s="155"/>
      <c r="U600" s="34"/>
      <c r="V600" s="12" t="str">
        <f>IF(S600="","",VLOOKUP(S600,食材リスト!$A$6:$H$505,3,FALSE))</f>
        <v/>
      </c>
      <c r="W600" s="19" t="str">
        <f>IF(COUNTA(S600:U600)&lt;&gt;2,"",ROUND(VLOOKUP(S600,食材リスト!$A$6:$H$505,4,FALSE)*U600/VLOOKUP(S600,食材リスト!$A$6:$H$505,2,FALSE),1))</f>
        <v/>
      </c>
      <c r="X600" s="30" t="str">
        <f>IF(COUNTA(S600:U600)&lt;&gt;2,"",ROUND(VLOOKUP(S600,食材リスト!$A$6:$H$505,5,FALSE)*U600/VLOOKUP(S600,食材リスト!$A$6:$H$505,2,FALSE),1))</f>
        <v/>
      </c>
      <c r="Y600" s="20" t="str">
        <f>IF(COUNTA(S600:U600)&lt;&gt;2,"",ROUND(VLOOKUP(S600,食材リスト!$A$6:$H$505,6,FALSE)*U600/VLOOKUP(S600,食材リスト!$A$6:$H$505,2,FALSE),1))</f>
        <v/>
      </c>
      <c r="Z600" s="25" t="str">
        <f>IF(COUNTA(S600:U600)&lt;&gt;2,"",ROUND(VLOOKUP(S600,食材リスト!$A$6:$H$505,7,FALSE)*U600/VLOOKUP(S600,食材リスト!$A$6:$H$505,2,FALSE),0))</f>
        <v/>
      </c>
    </row>
    <row r="601" spans="1:26" ht="13.5" customHeight="1">
      <c r="A601" s="154"/>
      <c r="B601" s="155"/>
      <c r="C601" s="34"/>
      <c r="D601" s="12" t="str">
        <f>IF(A601="","",VLOOKUP(A601,食材リスト!$A$6:$H$505,3,FALSE))</f>
        <v/>
      </c>
      <c r="E601" s="19" t="str">
        <f>IF(COUNTA(A601:C601)&lt;&gt;2,"",ROUND(VLOOKUP(A601,食材リスト!$A$6:$H$505,4,FALSE)*C601/VLOOKUP(A601,食材リスト!$A$6:$H$505,2,FALSE),1))</f>
        <v/>
      </c>
      <c r="F601" s="30" t="str">
        <f>IF(COUNTA(A601:C601)&lt;&gt;2,"",ROUND(VLOOKUP(A601,食材リスト!$A$6:$H$505,5,FALSE)*C601/VLOOKUP(A601,食材リスト!$A$6:$H$505,2,FALSE),1))</f>
        <v/>
      </c>
      <c r="G601" s="20" t="str">
        <f>IF(COUNTA(A601:C601)&lt;&gt;2,"",ROUND(VLOOKUP(A601,食材リスト!$A$6:$H$505,6,FALSE)*C601/VLOOKUP(A601,食材リスト!$A$6:$H$505,2,FALSE),1))</f>
        <v/>
      </c>
      <c r="H601" s="25" t="str">
        <f>IF(COUNTA(A601:C601)&lt;&gt;2,"",ROUND(VLOOKUP(A601,食材リスト!$A$6:$H$505,7,FALSE)*C601/VLOOKUP(A601,食材リスト!$A$6:$H$505,2,FALSE),0))</f>
        <v/>
      </c>
      <c r="J601" s="154"/>
      <c r="K601" s="155"/>
      <c r="L601" s="34"/>
      <c r="M601" s="12" t="str">
        <f>IF(J601="","",VLOOKUP(J601,食材リスト!$A$6:$H$505,3,FALSE))</f>
        <v/>
      </c>
      <c r="N601" s="19" t="str">
        <f>IF(COUNTA(J601:L601)&lt;&gt;2,"",ROUND(VLOOKUP(J601,食材リスト!$A$6:$H$505,4,FALSE)*L601/VLOOKUP(J601,食材リスト!$A$6:$H$505,2,FALSE),1))</f>
        <v/>
      </c>
      <c r="O601" s="30" t="str">
        <f>IF(COUNTA(J601:L601)&lt;&gt;2,"",ROUND(VLOOKUP(J601,食材リスト!$A$6:$H$505,5,FALSE)*L601/VLOOKUP(J601,食材リスト!$A$6:$H$505,2,FALSE),1))</f>
        <v/>
      </c>
      <c r="P601" s="20" t="str">
        <f>IF(COUNTA(J601:L601)&lt;&gt;2,"",ROUND(VLOOKUP(J601,食材リスト!$A$6:$H$505,6,FALSE)*L601/VLOOKUP(J601,食材リスト!$A$6:$H$505,2,FALSE),1))</f>
        <v/>
      </c>
      <c r="Q601" s="25" t="str">
        <f>IF(COUNTA(J601:L601)&lt;&gt;2,"",ROUND(VLOOKUP(J601,食材リスト!$A$6:$H$505,7,FALSE)*L601/VLOOKUP(J601,食材リスト!$A$6:$H$505,2,FALSE),0))</f>
        <v/>
      </c>
      <c r="S601" s="154"/>
      <c r="T601" s="155"/>
      <c r="U601" s="34"/>
      <c r="V601" s="12" t="str">
        <f>IF(S601="","",VLOOKUP(S601,食材リスト!$A$6:$H$505,3,FALSE))</f>
        <v/>
      </c>
      <c r="W601" s="19" t="str">
        <f>IF(COUNTA(S601:U601)&lt;&gt;2,"",ROUND(VLOOKUP(S601,食材リスト!$A$6:$H$505,4,FALSE)*U601/VLOOKUP(S601,食材リスト!$A$6:$H$505,2,FALSE),1))</f>
        <v/>
      </c>
      <c r="X601" s="30" t="str">
        <f>IF(COUNTA(S601:U601)&lt;&gt;2,"",ROUND(VLOOKUP(S601,食材リスト!$A$6:$H$505,5,FALSE)*U601/VLOOKUP(S601,食材リスト!$A$6:$H$505,2,FALSE),1))</f>
        <v/>
      </c>
      <c r="Y601" s="20" t="str">
        <f>IF(COUNTA(S601:U601)&lt;&gt;2,"",ROUND(VLOOKUP(S601,食材リスト!$A$6:$H$505,6,FALSE)*U601/VLOOKUP(S601,食材リスト!$A$6:$H$505,2,FALSE),1))</f>
        <v/>
      </c>
      <c r="Z601" s="25" t="str">
        <f>IF(COUNTA(S601:U601)&lt;&gt;2,"",ROUND(VLOOKUP(S601,食材リスト!$A$6:$H$505,7,FALSE)*U601/VLOOKUP(S601,食材リスト!$A$6:$H$505,2,FALSE),0))</f>
        <v/>
      </c>
    </row>
    <row r="602" spans="1:26" ht="13.5" customHeight="1">
      <c r="A602" s="154"/>
      <c r="B602" s="155"/>
      <c r="C602" s="34"/>
      <c r="D602" s="12" t="str">
        <f>IF(A602="","",VLOOKUP(A602,食材リスト!$A$6:$H$505,3,FALSE))</f>
        <v/>
      </c>
      <c r="E602" s="19" t="str">
        <f>IF(COUNTA(A602:C602)&lt;&gt;2,"",ROUND(VLOOKUP(A602,食材リスト!$A$6:$H$505,4,FALSE)*C602/VLOOKUP(A602,食材リスト!$A$6:$H$505,2,FALSE),1))</f>
        <v/>
      </c>
      <c r="F602" s="30" t="str">
        <f>IF(COUNTA(A602:C602)&lt;&gt;2,"",ROUND(VLOOKUP(A602,食材リスト!$A$6:$H$505,5,FALSE)*C602/VLOOKUP(A602,食材リスト!$A$6:$H$505,2,FALSE),1))</f>
        <v/>
      </c>
      <c r="G602" s="20" t="str">
        <f>IF(COUNTA(A602:C602)&lt;&gt;2,"",ROUND(VLOOKUP(A602,食材リスト!$A$6:$H$505,6,FALSE)*C602/VLOOKUP(A602,食材リスト!$A$6:$H$505,2,FALSE),1))</f>
        <v/>
      </c>
      <c r="H602" s="25" t="str">
        <f>IF(COUNTA(A602:C602)&lt;&gt;2,"",ROUND(VLOOKUP(A602,食材リスト!$A$6:$H$505,7,FALSE)*C602/VLOOKUP(A602,食材リスト!$A$6:$H$505,2,FALSE),0))</f>
        <v/>
      </c>
      <c r="J602" s="154"/>
      <c r="K602" s="155"/>
      <c r="L602" s="34"/>
      <c r="M602" s="12" t="str">
        <f>IF(J602="","",VLOOKUP(J602,食材リスト!$A$6:$H$505,3,FALSE))</f>
        <v/>
      </c>
      <c r="N602" s="19" t="str">
        <f>IF(COUNTA(J602:L602)&lt;&gt;2,"",ROUND(VLOOKUP(J602,食材リスト!$A$6:$H$505,4,FALSE)*L602/VLOOKUP(J602,食材リスト!$A$6:$H$505,2,FALSE),1))</f>
        <v/>
      </c>
      <c r="O602" s="30" t="str">
        <f>IF(COUNTA(J602:L602)&lt;&gt;2,"",ROUND(VLOOKUP(J602,食材リスト!$A$6:$H$505,5,FALSE)*L602/VLOOKUP(J602,食材リスト!$A$6:$H$505,2,FALSE),1))</f>
        <v/>
      </c>
      <c r="P602" s="20" t="str">
        <f>IF(COUNTA(J602:L602)&lt;&gt;2,"",ROUND(VLOOKUP(J602,食材リスト!$A$6:$H$505,6,FALSE)*L602/VLOOKUP(J602,食材リスト!$A$6:$H$505,2,FALSE),1))</f>
        <v/>
      </c>
      <c r="Q602" s="25" t="str">
        <f>IF(COUNTA(J602:L602)&lt;&gt;2,"",ROUND(VLOOKUP(J602,食材リスト!$A$6:$H$505,7,FALSE)*L602/VLOOKUP(J602,食材リスト!$A$6:$H$505,2,FALSE),0))</f>
        <v/>
      </c>
      <c r="S602" s="154"/>
      <c r="T602" s="155"/>
      <c r="U602" s="34"/>
      <c r="V602" s="12" t="str">
        <f>IF(S602="","",VLOOKUP(S602,食材リスト!$A$6:$H$505,3,FALSE))</f>
        <v/>
      </c>
      <c r="W602" s="19" t="str">
        <f>IF(COUNTA(S602:U602)&lt;&gt;2,"",ROUND(VLOOKUP(S602,食材リスト!$A$6:$H$505,4,FALSE)*U602/VLOOKUP(S602,食材リスト!$A$6:$H$505,2,FALSE),1))</f>
        <v/>
      </c>
      <c r="X602" s="30" t="str">
        <f>IF(COUNTA(S602:U602)&lt;&gt;2,"",ROUND(VLOOKUP(S602,食材リスト!$A$6:$H$505,5,FALSE)*U602/VLOOKUP(S602,食材リスト!$A$6:$H$505,2,FALSE),1))</f>
        <v/>
      </c>
      <c r="Y602" s="20" t="str">
        <f>IF(COUNTA(S602:U602)&lt;&gt;2,"",ROUND(VLOOKUP(S602,食材リスト!$A$6:$H$505,6,FALSE)*U602/VLOOKUP(S602,食材リスト!$A$6:$H$505,2,FALSE),1))</f>
        <v/>
      </c>
      <c r="Z602" s="25" t="str">
        <f>IF(COUNTA(S602:U602)&lt;&gt;2,"",ROUND(VLOOKUP(S602,食材リスト!$A$6:$H$505,7,FALSE)*U602/VLOOKUP(S602,食材リスト!$A$6:$H$505,2,FALSE),0))</f>
        <v/>
      </c>
    </row>
    <row r="603" spans="1:26" ht="13.5" customHeight="1">
      <c r="A603" s="154"/>
      <c r="B603" s="155"/>
      <c r="C603" s="34"/>
      <c r="D603" s="12" t="str">
        <f>IF(A603="","",VLOOKUP(A603,食材リスト!$A$6:$H$505,3,FALSE))</f>
        <v/>
      </c>
      <c r="E603" s="19" t="str">
        <f>IF(COUNTA(A603:C603)&lt;&gt;2,"",ROUND(VLOOKUP(A603,食材リスト!$A$6:$H$505,4,FALSE)*C603/VLOOKUP(A603,食材リスト!$A$6:$H$505,2,FALSE),1))</f>
        <v/>
      </c>
      <c r="F603" s="30" t="str">
        <f>IF(COUNTA(A603:C603)&lt;&gt;2,"",ROUND(VLOOKUP(A603,食材リスト!$A$6:$H$505,5,FALSE)*C603/VLOOKUP(A603,食材リスト!$A$6:$H$505,2,FALSE),1))</f>
        <v/>
      </c>
      <c r="G603" s="20" t="str">
        <f>IF(COUNTA(A603:C603)&lt;&gt;2,"",ROUND(VLOOKUP(A603,食材リスト!$A$6:$H$505,6,FALSE)*C603/VLOOKUP(A603,食材リスト!$A$6:$H$505,2,FALSE),1))</f>
        <v/>
      </c>
      <c r="H603" s="25" t="str">
        <f>IF(COUNTA(A603:C603)&lt;&gt;2,"",ROUND(VLOOKUP(A603,食材リスト!$A$6:$H$505,7,FALSE)*C603/VLOOKUP(A603,食材リスト!$A$6:$H$505,2,FALSE),0))</f>
        <v/>
      </c>
      <c r="J603" s="154"/>
      <c r="K603" s="155"/>
      <c r="L603" s="34"/>
      <c r="M603" s="12" t="str">
        <f>IF(J603="","",VLOOKUP(J603,食材リスト!$A$6:$H$505,3,FALSE))</f>
        <v/>
      </c>
      <c r="N603" s="19" t="str">
        <f>IF(COUNTA(J603:L603)&lt;&gt;2,"",ROUND(VLOOKUP(J603,食材リスト!$A$6:$H$505,4,FALSE)*L603/VLOOKUP(J603,食材リスト!$A$6:$H$505,2,FALSE),1))</f>
        <v/>
      </c>
      <c r="O603" s="30" t="str">
        <f>IF(COUNTA(J603:L603)&lt;&gt;2,"",ROUND(VLOOKUP(J603,食材リスト!$A$6:$H$505,5,FALSE)*L603/VLOOKUP(J603,食材リスト!$A$6:$H$505,2,FALSE),1))</f>
        <v/>
      </c>
      <c r="P603" s="20" t="str">
        <f>IF(COUNTA(J603:L603)&lt;&gt;2,"",ROUND(VLOOKUP(J603,食材リスト!$A$6:$H$505,6,FALSE)*L603/VLOOKUP(J603,食材リスト!$A$6:$H$505,2,FALSE),1))</f>
        <v/>
      </c>
      <c r="Q603" s="25" t="str">
        <f>IF(COUNTA(J603:L603)&lt;&gt;2,"",ROUND(VLOOKUP(J603,食材リスト!$A$6:$H$505,7,FALSE)*L603/VLOOKUP(J603,食材リスト!$A$6:$H$505,2,FALSE),0))</f>
        <v/>
      </c>
      <c r="S603" s="154"/>
      <c r="T603" s="155"/>
      <c r="U603" s="34"/>
      <c r="V603" s="12" t="str">
        <f>IF(S603="","",VLOOKUP(S603,食材リスト!$A$6:$H$505,3,FALSE))</f>
        <v/>
      </c>
      <c r="W603" s="19" t="str">
        <f>IF(COUNTA(S603:U603)&lt;&gt;2,"",ROUND(VLOOKUP(S603,食材リスト!$A$6:$H$505,4,FALSE)*U603/VLOOKUP(S603,食材リスト!$A$6:$H$505,2,FALSE),1))</f>
        <v/>
      </c>
      <c r="X603" s="30" t="str">
        <f>IF(COUNTA(S603:U603)&lt;&gt;2,"",ROUND(VLOOKUP(S603,食材リスト!$A$6:$H$505,5,FALSE)*U603/VLOOKUP(S603,食材リスト!$A$6:$H$505,2,FALSE),1))</f>
        <v/>
      </c>
      <c r="Y603" s="20" t="str">
        <f>IF(COUNTA(S603:U603)&lt;&gt;2,"",ROUND(VLOOKUP(S603,食材リスト!$A$6:$H$505,6,FALSE)*U603/VLOOKUP(S603,食材リスト!$A$6:$H$505,2,FALSE),1))</f>
        <v/>
      </c>
      <c r="Z603" s="25" t="str">
        <f>IF(COUNTA(S603:U603)&lt;&gt;2,"",ROUND(VLOOKUP(S603,食材リスト!$A$6:$H$505,7,FALSE)*U603/VLOOKUP(S603,食材リスト!$A$6:$H$505,2,FALSE),0))</f>
        <v/>
      </c>
    </row>
    <row r="604" spans="1:26" ht="13.5" customHeight="1">
      <c r="A604" s="154"/>
      <c r="B604" s="155"/>
      <c r="C604" s="34"/>
      <c r="D604" s="12" t="str">
        <f>IF(A604="","",VLOOKUP(A604,食材リスト!$A$6:$H$505,3,FALSE))</f>
        <v/>
      </c>
      <c r="E604" s="19" t="str">
        <f>IF(COUNTA(A604:C604)&lt;&gt;2,"",ROUND(VLOOKUP(A604,食材リスト!$A$6:$H$505,4,FALSE)*C604/VLOOKUP(A604,食材リスト!$A$6:$H$505,2,FALSE),1))</f>
        <v/>
      </c>
      <c r="F604" s="30" t="str">
        <f>IF(COUNTA(A604:C604)&lt;&gt;2,"",ROUND(VLOOKUP(A604,食材リスト!$A$6:$H$505,5,FALSE)*C604/VLOOKUP(A604,食材リスト!$A$6:$H$505,2,FALSE),1))</f>
        <v/>
      </c>
      <c r="G604" s="20" t="str">
        <f>IF(COUNTA(A604:C604)&lt;&gt;2,"",ROUND(VLOOKUP(A604,食材リスト!$A$6:$H$505,6,FALSE)*C604/VLOOKUP(A604,食材リスト!$A$6:$H$505,2,FALSE),1))</f>
        <v/>
      </c>
      <c r="H604" s="25" t="str">
        <f>IF(COUNTA(A604:C604)&lt;&gt;2,"",ROUND(VLOOKUP(A604,食材リスト!$A$6:$H$505,7,FALSE)*C604/VLOOKUP(A604,食材リスト!$A$6:$H$505,2,FALSE),0))</f>
        <v/>
      </c>
      <c r="J604" s="154"/>
      <c r="K604" s="155"/>
      <c r="L604" s="34"/>
      <c r="M604" s="12" t="str">
        <f>IF(J604="","",VLOOKUP(J604,食材リスト!$A$6:$H$505,3,FALSE))</f>
        <v/>
      </c>
      <c r="N604" s="19" t="str">
        <f>IF(COUNTA(J604:L604)&lt;&gt;2,"",ROUND(VLOOKUP(J604,食材リスト!$A$6:$H$505,4,FALSE)*L604/VLOOKUP(J604,食材リスト!$A$6:$H$505,2,FALSE),1))</f>
        <v/>
      </c>
      <c r="O604" s="30" t="str">
        <f>IF(COUNTA(J604:L604)&lt;&gt;2,"",ROUND(VLOOKUP(J604,食材リスト!$A$6:$H$505,5,FALSE)*L604/VLOOKUP(J604,食材リスト!$A$6:$H$505,2,FALSE),1))</f>
        <v/>
      </c>
      <c r="P604" s="20" t="str">
        <f>IF(COUNTA(J604:L604)&lt;&gt;2,"",ROUND(VLOOKUP(J604,食材リスト!$A$6:$H$505,6,FALSE)*L604/VLOOKUP(J604,食材リスト!$A$6:$H$505,2,FALSE),1))</f>
        <v/>
      </c>
      <c r="Q604" s="25" t="str">
        <f>IF(COUNTA(J604:L604)&lt;&gt;2,"",ROUND(VLOOKUP(J604,食材リスト!$A$6:$H$505,7,FALSE)*L604/VLOOKUP(J604,食材リスト!$A$6:$H$505,2,FALSE),0))</f>
        <v/>
      </c>
      <c r="S604" s="154"/>
      <c r="T604" s="155"/>
      <c r="U604" s="34"/>
      <c r="V604" s="12" t="str">
        <f>IF(S604="","",VLOOKUP(S604,食材リスト!$A$6:$H$505,3,FALSE))</f>
        <v/>
      </c>
      <c r="W604" s="19" t="str">
        <f>IF(COUNTA(S604:U604)&lt;&gt;2,"",ROUND(VLOOKUP(S604,食材リスト!$A$6:$H$505,4,FALSE)*U604/VLOOKUP(S604,食材リスト!$A$6:$H$505,2,FALSE),1))</f>
        <v/>
      </c>
      <c r="X604" s="30" t="str">
        <f>IF(COUNTA(S604:U604)&lt;&gt;2,"",ROUND(VLOOKUP(S604,食材リスト!$A$6:$H$505,5,FALSE)*U604/VLOOKUP(S604,食材リスト!$A$6:$H$505,2,FALSE),1))</f>
        <v/>
      </c>
      <c r="Y604" s="20" t="str">
        <f>IF(COUNTA(S604:U604)&lt;&gt;2,"",ROUND(VLOOKUP(S604,食材リスト!$A$6:$H$505,6,FALSE)*U604/VLOOKUP(S604,食材リスト!$A$6:$H$505,2,FALSE),1))</f>
        <v/>
      </c>
      <c r="Z604" s="25" t="str">
        <f>IF(COUNTA(S604:U604)&lt;&gt;2,"",ROUND(VLOOKUP(S604,食材リスト!$A$6:$H$505,7,FALSE)*U604/VLOOKUP(S604,食材リスト!$A$6:$H$505,2,FALSE),0))</f>
        <v/>
      </c>
    </row>
    <row r="605" spans="1:26" ht="13.5" customHeight="1">
      <c r="A605" s="154"/>
      <c r="B605" s="155"/>
      <c r="C605" s="34"/>
      <c r="D605" s="12" t="str">
        <f>IF(A605="","",VLOOKUP(A605,食材リスト!$A$6:$H$505,3,FALSE))</f>
        <v/>
      </c>
      <c r="E605" s="19" t="str">
        <f>IF(COUNTA(A605:C605)&lt;&gt;2,"",ROUND(VLOOKUP(A605,食材リスト!$A$6:$H$505,4,FALSE)*C605/VLOOKUP(A605,食材リスト!$A$6:$H$505,2,FALSE),1))</f>
        <v/>
      </c>
      <c r="F605" s="30" t="str">
        <f>IF(COUNTA(A605:C605)&lt;&gt;2,"",ROUND(VLOOKUP(A605,食材リスト!$A$6:$H$505,5,FALSE)*C605/VLOOKUP(A605,食材リスト!$A$6:$H$505,2,FALSE),1))</f>
        <v/>
      </c>
      <c r="G605" s="20" t="str">
        <f>IF(COUNTA(A605:C605)&lt;&gt;2,"",ROUND(VLOOKUP(A605,食材リスト!$A$6:$H$505,6,FALSE)*C605/VLOOKUP(A605,食材リスト!$A$6:$H$505,2,FALSE),1))</f>
        <v/>
      </c>
      <c r="H605" s="25" t="str">
        <f>IF(COUNTA(A605:C605)&lt;&gt;2,"",ROUND(VLOOKUP(A605,食材リスト!$A$6:$H$505,7,FALSE)*C605/VLOOKUP(A605,食材リスト!$A$6:$H$505,2,FALSE),0))</f>
        <v/>
      </c>
      <c r="J605" s="154"/>
      <c r="K605" s="155"/>
      <c r="L605" s="34"/>
      <c r="M605" s="12" t="str">
        <f>IF(J605="","",VLOOKUP(J605,食材リスト!$A$6:$H$505,3,FALSE))</f>
        <v/>
      </c>
      <c r="N605" s="19" t="str">
        <f>IF(COUNTA(J605:L605)&lt;&gt;2,"",ROUND(VLOOKUP(J605,食材リスト!$A$6:$H$505,4,FALSE)*L605/VLOOKUP(J605,食材リスト!$A$6:$H$505,2,FALSE),1))</f>
        <v/>
      </c>
      <c r="O605" s="30" t="str">
        <f>IF(COUNTA(J605:L605)&lt;&gt;2,"",ROUND(VLOOKUP(J605,食材リスト!$A$6:$H$505,5,FALSE)*L605/VLOOKUP(J605,食材リスト!$A$6:$H$505,2,FALSE),1))</f>
        <v/>
      </c>
      <c r="P605" s="20" t="str">
        <f>IF(COUNTA(J605:L605)&lt;&gt;2,"",ROUND(VLOOKUP(J605,食材リスト!$A$6:$H$505,6,FALSE)*L605/VLOOKUP(J605,食材リスト!$A$6:$H$505,2,FALSE),1))</f>
        <v/>
      </c>
      <c r="Q605" s="25" t="str">
        <f>IF(COUNTA(J605:L605)&lt;&gt;2,"",ROUND(VLOOKUP(J605,食材リスト!$A$6:$H$505,7,FALSE)*L605/VLOOKUP(J605,食材リスト!$A$6:$H$505,2,FALSE),0))</f>
        <v/>
      </c>
      <c r="S605" s="154"/>
      <c r="T605" s="155"/>
      <c r="U605" s="34"/>
      <c r="V605" s="12" t="str">
        <f>IF(S605="","",VLOOKUP(S605,食材リスト!$A$6:$H$505,3,FALSE))</f>
        <v/>
      </c>
      <c r="W605" s="19" t="str">
        <f>IF(COUNTA(S605:U605)&lt;&gt;2,"",ROUND(VLOOKUP(S605,食材リスト!$A$6:$H$505,4,FALSE)*U605/VLOOKUP(S605,食材リスト!$A$6:$H$505,2,FALSE),1))</f>
        <v/>
      </c>
      <c r="X605" s="30" t="str">
        <f>IF(COUNTA(S605:U605)&lt;&gt;2,"",ROUND(VLOOKUP(S605,食材リスト!$A$6:$H$505,5,FALSE)*U605/VLOOKUP(S605,食材リスト!$A$6:$H$505,2,FALSE),1))</f>
        <v/>
      </c>
      <c r="Y605" s="20" t="str">
        <f>IF(COUNTA(S605:U605)&lt;&gt;2,"",ROUND(VLOOKUP(S605,食材リスト!$A$6:$H$505,6,FALSE)*U605/VLOOKUP(S605,食材リスト!$A$6:$H$505,2,FALSE),1))</f>
        <v/>
      </c>
      <c r="Z605" s="25" t="str">
        <f>IF(COUNTA(S605:U605)&lt;&gt;2,"",ROUND(VLOOKUP(S605,食材リスト!$A$6:$H$505,7,FALSE)*U605/VLOOKUP(S605,食材リスト!$A$6:$H$505,2,FALSE),0))</f>
        <v/>
      </c>
    </row>
    <row r="606" spans="1:26" ht="13.5" customHeight="1">
      <c r="A606" s="154"/>
      <c r="B606" s="155"/>
      <c r="C606" s="34"/>
      <c r="D606" s="12" t="str">
        <f>IF(A606="","",VLOOKUP(A606,食材リスト!$A$6:$H$505,3,FALSE))</f>
        <v/>
      </c>
      <c r="E606" s="19" t="str">
        <f>IF(COUNTA(A606:C606)&lt;&gt;2,"",ROUND(VLOOKUP(A606,食材リスト!$A$6:$H$505,4,FALSE)*C606/VLOOKUP(A606,食材リスト!$A$6:$H$505,2,FALSE),1))</f>
        <v/>
      </c>
      <c r="F606" s="30" t="str">
        <f>IF(COUNTA(A606:C606)&lt;&gt;2,"",ROUND(VLOOKUP(A606,食材リスト!$A$6:$H$505,5,FALSE)*C606/VLOOKUP(A606,食材リスト!$A$6:$H$505,2,FALSE),1))</f>
        <v/>
      </c>
      <c r="G606" s="20" t="str">
        <f>IF(COUNTA(A606:C606)&lt;&gt;2,"",ROUND(VLOOKUP(A606,食材リスト!$A$6:$H$505,6,FALSE)*C606/VLOOKUP(A606,食材リスト!$A$6:$H$505,2,FALSE),1))</f>
        <v/>
      </c>
      <c r="H606" s="25" t="str">
        <f>IF(COUNTA(A606:C606)&lt;&gt;2,"",ROUND(VLOOKUP(A606,食材リスト!$A$6:$H$505,7,FALSE)*C606/VLOOKUP(A606,食材リスト!$A$6:$H$505,2,FALSE),0))</f>
        <v/>
      </c>
      <c r="J606" s="154"/>
      <c r="K606" s="155"/>
      <c r="L606" s="34"/>
      <c r="M606" s="12" t="str">
        <f>IF(J606="","",VLOOKUP(J606,食材リスト!$A$6:$H$505,3,FALSE))</f>
        <v/>
      </c>
      <c r="N606" s="19" t="str">
        <f>IF(COUNTA(J606:L606)&lt;&gt;2,"",ROUND(VLOOKUP(J606,食材リスト!$A$6:$H$505,4,FALSE)*L606/VLOOKUP(J606,食材リスト!$A$6:$H$505,2,FALSE),1))</f>
        <v/>
      </c>
      <c r="O606" s="30" t="str">
        <f>IF(COUNTA(J606:L606)&lt;&gt;2,"",ROUND(VLOOKUP(J606,食材リスト!$A$6:$H$505,5,FALSE)*L606/VLOOKUP(J606,食材リスト!$A$6:$H$505,2,FALSE),1))</f>
        <v/>
      </c>
      <c r="P606" s="20" t="str">
        <f>IF(COUNTA(J606:L606)&lt;&gt;2,"",ROUND(VLOOKUP(J606,食材リスト!$A$6:$H$505,6,FALSE)*L606/VLOOKUP(J606,食材リスト!$A$6:$H$505,2,FALSE),1))</f>
        <v/>
      </c>
      <c r="Q606" s="25" t="str">
        <f>IF(COUNTA(J606:L606)&lt;&gt;2,"",ROUND(VLOOKUP(J606,食材リスト!$A$6:$H$505,7,FALSE)*L606/VLOOKUP(J606,食材リスト!$A$6:$H$505,2,FALSE),0))</f>
        <v/>
      </c>
      <c r="S606" s="154"/>
      <c r="T606" s="155"/>
      <c r="U606" s="34"/>
      <c r="V606" s="12" t="str">
        <f>IF(S606="","",VLOOKUP(S606,食材リスト!$A$6:$H$505,3,FALSE))</f>
        <v/>
      </c>
      <c r="W606" s="19" t="str">
        <f>IF(COUNTA(S606:U606)&lt;&gt;2,"",ROUND(VLOOKUP(S606,食材リスト!$A$6:$H$505,4,FALSE)*U606/VLOOKUP(S606,食材リスト!$A$6:$H$505,2,FALSE),1))</f>
        <v/>
      </c>
      <c r="X606" s="30" t="str">
        <f>IF(COUNTA(S606:U606)&lt;&gt;2,"",ROUND(VLOOKUP(S606,食材リスト!$A$6:$H$505,5,FALSE)*U606/VLOOKUP(S606,食材リスト!$A$6:$H$505,2,FALSE),1))</f>
        <v/>
      </c>
      <c r="Y606" s="20" t="str">
        <f>IF(COUNTA(S606:U606)&lt;&gt;2,"",ROUND(VLOOKUP(S606,食材リスト!$A$6:$H$505,6,FALSE)*U606/VLOOKUP(S606,食材リスト!$A$6:$H$505,2,FALSE),1))</f>
        <v/>
      </c>
      <c r="Z606" s="25" t="str">
        <f>IF(COUNTA(S606:U606)&lt;&gt;2,"",ROUND(VLOOKUP(S606,食材リスト!$A$6:$H$505,7,FALSE)*U606/VLOOKUP(S606,食材リスト!$A$6:$H$505,2,FALSE),0))</f>
        <v/>
      </c>
    </row>
    <row r="607" spans="1:26" ht="13.5" customHeight="1">
      <c r="A607" s="154"/>
      <c r="B607" s="155"/>
      <c r="C607" s="34"/>
      <c r="D607" s="12" t="str">
        <f>IF(A607="","",VLOOKUP(A607,食材リスト!$A$6:$H$505,3,FALSE))</f>
        <v/>
      </c>
      <c r="E607" s="19" t="str">
        <f>IF(COUNTA(A607:C607)&lt;&gt;2,"",ROUND(VLOOKUP(A607,食材リスト!$A$6:$H$505,4,FALSE)*C607/VLOOKUP(A607,食材リスト!$A$6:$H$505,2,FALSE),1))</f>
        <v/>
      </c>
      <c r="F607" s="30" t="str">
        <f>IF(COUNTA(A607:C607)&lt;&gt;2,"",ROUND(VLOOKUP(A607,食材リスト!$A$6:$H$505,5,FALSE)*C607/VLOOKUP(A607,食材リスト!$A$6:$H$505,2,FALSE),1))</f>
        <v/>
      </c>
      <c r="G607" s="20" t="str">
        <f>IF(COUNTA(A607:C607)&lt;&gt;2,"",ROUND(VLOOKUP(A607,食材リスト!$A$6:$H$505,6,FALSE)*C607/VLOOKUP(A607,食材リスト!$A$6:$H$505,2,FALSE),1))</f>
        <v/>
      </c>
      <c r="H607" s="25" t="str">
        <f>IF(COUNTA(A607:C607)&lt;&gt;2,"",ROUND(VLOOKUP(A607,食材リスト!$A$6:$H$505,7,FALSE)*C607/VLOOKUP(A607,食材リスト!$A$6:$H$505,2,FALSE),0))</f>
        <v/>
      </c>
      <c r="J607" s="154"/>
      <c r="K607" s="155"/>
      <c r="L607" s="34"/>
      <c r="M607" s="12" t="str">
        <f>IF(J607="","",VLOOKUP(J607,食材リスト!$A$6:$H$505,3,FALSE))</f>
        <v/>
      </c>
      <c r="N607" s="19" t="str">
        <f>IF(COUNTA(J607:L607)&lt;&gt;2,"",ROUND(VLOOKUP(J607,食材リスト!$A$6:$H$505,4,FALSE)*L607/VLOOKUP(J607,食材リスト!$A$6:$H$505,2,FALSE),1))</f>
        <v/>
      </c>
      <c r="O607" s="30" t="str">
        <f>IF(COUNTA(J607:L607)&lt;&gt;2,"",ROUND(VLOOKUP(J607,食材リスト!$A$6:$H$505,5,FALSE)*L607/VLOOKUP(J607,食材リスト!$A$6:$H$505,2,FALSE),1))</f>
        <v/>
      </c>
      <c r="P607" s="20" t="str">
        <f>IF(COUNTA(J607:L607)&lt;&gt;2,"",ROUND(VLOOKUP(J607,食材リスト!$A$6:$H$505,6,FALSE)*L607/VLOOKUP(J607,食材リスト!$A$6:$H$505,2,FALSE),1))</f>
        <v/>
      </c>
      <c r="Q607" s="25" t="str">
        <f>IF(COUNTA(J607:L607)&lt;&gt;2,"",ROUND(VLOOKUP(J607,食材リスト!$A$6:$H$505,7,FALSE)*L607/VLOOKUP(J607,食材リスト!$A$6:$H$505,2,FALSE),0))</f>
        <v/>
      </c>
      <c r="S607" s="154"/>
      <c r="T607" s="155"/>
      <c r="U607" s="34"/>
      <c r="V607" s="12" t="str">
        <f>IF(S607="","",VLOOKUP(S607,食材リスト!$A$6:$H$505,3,FALSE))</f>
        <v/>
      </c>
      <c r="W607" s="19" t="str">
        <f>IF(COUNTA(S607:U607)&lt;&gt;2,"",ROUND(VLOOKUP(S607,食材リスト!$A$6:$H$505,4,FALSE)*U607/VLOOKUP(S607,食材リスト!$A$6:$H$505,2,FALSE),1))</f>
        <v/>
      </c>
      <c r="X607" s="30" t="str">
        <f>IF(COUNTA(S607:U607)&lt;&gt;2,"",ROUND(VLOOKUP(S607,食材リスト!$A$6:$H$505,5,FALSE)*U607/VLOOKUP(S607,食材リスト!$A$6:$H$505,2,FALSE),1))</f>
        <v/>
      </c>
      <c r="Y607" s="20" t="str">
        <f>IF(COUNTA(S607:U607)&lt;&gt;2,"",ROUND(VLOOKUP(S607,食材リスト!$A$6:$H$505,6,FALSE)*U607/VLOOKUP(S607,食材リスト!$A$6:$H$505,2,FALSE),1))</f>
        <v/>
      </c>
      <c r="Z607" s="25" t="str">
        <f>IF(COUNTA(S607:U607)&lt;&gt;2,"",ROUND(VLOOKUP(S607,食材リスト!$A$6:$H$505,7,FALSE)*U607/VLOOKUP(S607,食材リスト!$A$6:$H$505,2,FALSE),0))</f>
        <v/>
      </c>
    </row>
    <row r="608" spans="1:26" ht="13.5" customHeight="1">
      <c r="A608" s="154"/>
      <c r="B608" s="155"/>
      <c r="C608" s="34"/>
      <c r="D608" s="12" t="str">
        <f>IF(A608="","",VLOOKUP(A608,食材リスト!$A$6:$H$505,3,FALSE))</f>
        <v/>
      </c>
      <c r="E608" s="19" t="str">
        <f>IF(COUNTA(A608:C608)&lt;&gt;2,"",ROUND(VLOOKUP(A608,食材リスト!$A$6:$H$505,4,FALSE)*C608/VLOOKUP(A608,食材リスト!$A$6:$H$505,2,FALSE),1))</f>
        <v/>
      </c>
      <c r="F608" s="30" t="str">
        <f>IF(COUNTA(A608:C608)&lt;&gt;2,"",ROUND(VLOOKUP(A608,食材リスト!$A$6:$H$505,5,FALSE)*C608/VLOOKUP(A608,食材リスト!$A$6:$H$505,2,FALSE),1))</f>
        <v/>
      </c>
      <c r="G608" s="20" t="str">
        <f>IF(COUNTA(A608:C608)&lt;&gt;2,"",ROUND(VLOOKUP(A608,食材リスト!$A$6:$H$505,6,FALSE)*C608/VLOOKUP(A608,食材リスト!$A$6:$H$505,2,FALSE),1))</f>
        <v/>
      </c>
      <c r="H608" s="25" t="str">
        <f>IF(COUNTA(A608:C608)&lt;&gt;2,"",ROUND(VLOOKUP(A608,食材リスト!$A$6:$H$505,7,FALSE)*C608/VLOOKUP(A608,食材リスト!$A$6:$H$505,2,FALSE),0))</f>
        <v/>
      </c>
      <c r="J608" s="154"/>
      <c r="K608" s="155"/>
      <c r="L608" s="34"/>
      <c r="M608" s="12" t="str">
        <f>IF(J608="","",VLOOKUP(J608,食材リスト!$A$6:$H$505,3,FALSE))</f>
        <v/>
      </c>
      <c r="N608" s="19" t="str">
        <f>IF(COUNTA(J608:L608)&lt;&gt;2,"",ROUND(VLOOKUP(J608,食材リスト!$A$6:$H$505,4,FALSE)*L608/VLOOKUP(J608,食材リスト!$A$6:$H$505,2,FALSE),1))</f>
        <v/>
      </c>
      <c r="O608" s="30" t="str">
        <f>IF(COUNTA(J608:L608)&lt;&gt;2,"",ROUND(VLOOKUP(J608,食材リスト!$A$6:$H$505,5,FALSE)*L608/VLOOKUP(J608,食材リスト!$A$6:$H$505,2,FALSE),1))</f>
        <v/>
      </c>
      <c r="P608" s="20" t="str">
        <f>IF(COUNTA(J608:L608)&lt;&gt;2,"",ROUND(VLOOKUP(J608,食材リスト!$A$6:$H$505,6,FALSE)*L608/VLOOKUP(J608,食材リスト!$A$6:$H$505,2,FALSE),1))</f>
        <v/>
      </c>
      <c r="Q608" s="25" t="str">
        <f>IF(COUNTA(J608:L608)&lt;&gt;2,"",ROUND(VLOOKUP(J608,食材リスト!$A$6:$H$505,7,FALSE)*L608/VLOOKUP(J608,食材リスト!$A$6:$H$505,2,FALSE),0))</f>
        <v/>
      </c>
      <c r="S608" s="154"/>
      <c r="T608" s="155"/>
      <c r="U608" s="34"/>
      <c r="V608" s="12" t="str">
        <f>IF(S608="","",VLOOKUP(S608,食材リスト!$A$6:$H$505,3,FALSE))</f>
        <v/>
      </c>
      <c r="W608" s="19" t="str">
        <f>IF(COUNTA(S608:U608)&lt;&gt;2,"",ROUND(VLOOKUP(S608,食材リスト!$A$6:$H$505,4,FALSE)*U608/VLOOKUP(S608,食材リスト!$A$6:$H$505,2,FALSE),1))</f>
        <v/>
      </c>
      <c r="X608" s="30" t="str">
        <f>IF(COUNTA(S608:U608)&lt;&gt;2,"",ROUND(VLOOKUP(S608,食材リスト!$A$6:$H$505,5,FALSE)*U608/VLOOKUP(S608,食材リスト!$A$6:$H$505,2,FALSE),1))</f>
        <v/>
      </c>
      <c r="Y608" s="20" t="str">
        <f>IF(COUNTA(S608:U608)&lt;&gt;2,"",ROUND(VLOOKUP(S608,食材リスト!$A$6:$H$505,6,FALSE)*U608/VLOOKUP(S608,食材リスト!$A$6:$H$505,2,FALSE),1))</f>
        <v/>
      </c>
      <c r="Z608" s="25" t="str">
        <f>IF(COUNTA(S608:U608)&lt;&gt;2,"",ROUND(VLOOKUP(S608,食材リスト!$A$6:$H$505,7,FALSE)*U608/VLOOKUP(S608,食材リスト!$A$6:$H$505,2,FALSE),0))</f>
        <v/>
      </c>
    </row>
    <row r="609" spans="1:26" ht="13.5" customHeight="1">
      <c r="A609" s="154"/>
      <c r="B609" s="155"/>
      <c r="C609" s="34"/>
      <c r="D609" s="12" t="str">
        <f>IF(A609="","",VLOOKUP(A609,食材リスト!$A$6:$H$505,3,FALSE))</f>
        <v/>
      </c>
      <c r="E609" s="19" t="str">
        <f>IF(COUNTA(A609:C609)&lt;&gt;2,"",ROUND(VLOOKUP(A609,食材リスト!$A$6:$H$505,4,FALSE)*C609/VLOOKUP(A609,食材リスト!$A$6:$H$505,2,FALSE),1))</f>
        <v/>
      </c>
      <c r="F609" s="30" t="str">
        <f>IF(COUNTA(A609:C609)&lt;&gt;2,"",ROUND(VLOOKUP(A609,食材リスト!$A$6:$H$505,5,FALSE)*C609/VLOOKUP(A609,食材リスト!$A$6:$H$505,2,FALSE),1))</f>
        <v/>
      </c>
      <c r="G609" s="20" t="str">
        <f>IF(COUNTA(A609:C609)&lt;&gt;2,"",ROUND(VLOOKUP(A609,食材リスト!$A$6:$H$505,6,FALSE)*C609/VLOOKUP(A609,食材リスト!$A$6:$H$505,2,FALSE),1))</f>
        <v/>
      </c>
      <c r="H609" s="25" t="str">
        <f>IF(COUNTA(A609:C609)&lt;&gt;2,"",ROUND(VLOOKUP(A609,食材リスト!$A$6:$H$505,7,FALSE)*C609/VLOOKUP(A609,食材リスト!$A$6:$H$505,2,FALSE),0))</f>
        <v/>
      </c>
      <c r="J609" s="154"/>
      <c r="K609" s="155"/>
      <c r="L609" s="34"/>
      <c r="M609" s="12" t="str">
        <f>IF(J609="","",VLOOKUP(J609,食材リスト!$A$6:$H$505,3,FALSE))</f>
        <v/>
      </c>
      <c r="N609" s="19" t="str">
        <f>IF(COUNTA(J609:L609)&lt;&gt;2,"",ROUND(VLOOKUP(J609,食材リスト!$A$6:$H$505,4,FALSE)*L609/VLOOKUP(J609,食材リスト!$A$6:$H$505,2,FALSE),1))</f>
        <v/>
      </c>
      <c r="O609" s="30" t="str">
        <f>IF(COUNTA(J609:L609)&lt;&gt;2,"",ROUND(VLOOKUP(J609,食材リスト!$A$6:$H$505,5,FALSE)*L609/VLOOKUP(J609,食材リスト!$A$6:$H$505,2,FALSE),1))</f>
        <v/>
      </c>
      <c r="P609" s="20" t="str">
        <f>IF(COUNTA(J609:L609)&lt;&gt;2,"",ROUND(VLOOKUP(J609,食材リスト!$A$6:$H$505,6,FALSE)*L609/VLOOKUP(J609,食材リスト!$A$6:$H$505,2,FALSE),1))</f>
        <v/>
      </c>
      <c r="Q609" s="25" t="str">
        <f>IF(COUNTA(J609:L609)&lt;&gt;2,"",ROUND(VLOOKUP(J609,食材リスト!$A$6:$H$505,7,FALSE)*L609/VLOOKUP(J609,食材リスト!$A$6:$H$505,2,FALSE),0))</f>
        <v/>
      </c>
      <c r="S609" s="154"/>
      <c r="T609" s="155"/>
      <c r="U609" s="34"/>
      <c r="V609" s="12" t="str">
        <f>IF(S609="","",VLOOKUP(S609,食材リスト!$A$6:$H$505,3,FALSE))</f>
        <v/>
      </c>
      <c r="W609" s="19" t="str">
        <f>IF(COUNTA(S609:U609)&lt;&gt;2,"",ROUND(VLOOKUP(S609,食材リスト!$A$6:$H$505,4,FALSE)*U609/VLOOKUP(S609,食材リスト!$A$6:$H$505,2,FALSE),1))</f>
        <v/>
      </c>
      <c r="X609" s="30" t="str">
        <f>IF(COUNTA(S609:U609)&lt;&gt;2,"",ROUND(VLOOKUP(S609,食材リスト!$A$6:$H$505,5,FALSE)*U609/VLOOKUP(S609,食材リスト!$A$6:$H$505,2,FALSE),1))</f>
        <v/>
      </c>
      <c r="Y609" s="20" t="str">
        <f>IF(COUNTA(S609:U609)&lt;&gt;2,"",ROUND(VLOOKUP(S609,食材リスト!$A$6:$H$505,6,FALSE)*U609/VLOOKUP(S609,食材リスト!$A$6:$H$505,2,FALSE),1))</f>
        <v/>
      </c>
      <c r="Z609" s="25" t="str">
        <f>IF(COUNTA(S609:U609)&lt;&gt;2,"",ROUND(VLOOKUP(S609,食材リスト!$A$6:$H$505,7,FALSE)*U609/VLOOKUP(S609,食材リスト!$A$6:$H$505,2,FALSE),0))</f>
        <v/>
      </c>
    </row>
    <row r="610" spans="1:26" ht="13.5" customHeight="1">
      <c r="A610" s="154"/>
      <c r="B610" s="155"/>
      <c r="C610" s="34"/>
      <c r="D610" s="12" t="str">
        <f>IF(A610="","",VLOOKUP(A610,食材リスト!$A$6:$H$505,3,FALSE))</f>
        <v/>
      </c>
      <c r="E610" s="19" t="str">
        <f>IF(COUNTA(A610:C610)&lt;&gt;2,"",ROUND(VLOOKUP(A610,食材リスト!$A$6:$H$505,4,FALSE)*C610/VLOOKUP(A610,食材リスト!$A$6:$H$505,2,FALSE),1))</f>
        <v/>
      </c>
      <c r="F610" s="30" t="str">
        <f>IF(COUNTA(A610:C610)&lt;&gt;2,"",ROUND(VLOOKUP(A610,食材リスト!$A$6:$H$505,5,FALSE)*C610/VLOOKUP(A610,食材リスト!$A$6:$H$505,2,FALSE),1))</f>
        <v/>
      </c>
      <c r="G610" s="20" t="str">
        <f>IF(COUNTA(A610:C610)&lt;&gt;2,"",ROUND(VLOOKUP(A610,食材リスト!$A$6:$H$505,6,FALSE)*C610/VLOOKUP(A610,食材リスト!$A$6:$H$505,2,FALSE),1))</f>
        <v/>
      </c>
      <c r="H610" s="25" t="str">
        <f>IF(COUNTA(A610:C610)&lt;&gt;2,"",ROUND(VLOOKUP(A610,食材リスト!$A$6:$H$505,7,FALSE)*C610/VLOOKUP(A610,食材リスト!$A$6:$H$505,2,FALSE),0))</f>
        <v/>
      </c>
      <c r="J610" s="154"/>
      <c r="K610" s="155"/>
      <c r="L610" s="34"/>
      <c r="M610" s="12" t="str">
        <f>IF(J610="","",VLOOKUP(J610,食材リスト!$A$6:$H$505,3,FALSE))</f>
        <v/>
      </c>
      <c r="N610" s="19" t="str">
        <f>IF(COUNTA(J610:L610)&lt;&gt;2,"",ROUND(VLOOKUP(J610,食材リスト!$A$6:$H$505,4,FALSE)*L610/VLOOKUP(J610,食材リスト!$A$6:$H$505,2,FALSE),1))</f>
        <v/>
      </c>
      <c r="O610" s="30" t="str">
        <f>IF(COUNTA(J610:L610)&lt;&gt;2,"",ROUND(VLOOKUP(J610,食材リスト!$A$6:$H$505,5,FALSE)*L610/VLOOKUP(J610,食材リスト!$A$6:$H$505,2,FALSE),1))</f>
        <v/>
      </c>
      <c r="P610" s="20" t="str">
        <f>IF(COUNTA(J610:L610)&lt;&gt;2,"",ROUND(VLOOKUP(J610,食材リスト!$A$6:$H$505,6,FALSE)*L610/VLOOKUP(J610,食材リスト!$A$6:$H$505,2,FALSE),1))</f>
        <v/>
      </c>
      <c r="Q610" s="25" t="str">
        <f>IF(COUNTA(J610:L610)&lt;&gt;2,"",ROUND(VLOOKUP(J610,食材リスト!$A$6:$H$505,7,FALSE)*L610/VLOOKUP(J610,食材リスト!$A$6:$H$505,2,FALSE),0))</f>
        <v/>
      </c>
      <c r="S610" s="154"/>
      <c r="T610" s="155"/>
      <c r="U610" s="34"/>
      <c r="V610" s="12" t="str">
        <f>IF(S610="","",VLOOKUP(S610,食材リスト!$A$6:$H$505,3,FALSE))</f>
        <v/>
      </c>
      <c r="W610" s="19" t="str">
        <f>IF(COUNTA(S610:U610)&lt;&gt;2,"",ROUND(VLOOKUP(S610,食材リスト!$A$6:$H$505,4,FALSE)*U610/VLOOKUP(S610,食材リスト!$A$6:$H$505,2,FALSE),1))</f>
        <v/>
      </c>
      <c r="X610" s="30" t="str">
        <f>IF(COUNTA(S610:U610)&lt;&gt;2,"",ROUND(VLOOKUP(S610,食材リスト!$A$6:$H$505,5,FALSE)*U610/VLOOKUP(S610,食材リスト!$A$6:$H$505,2,FALSE),1))</f>
        <v/>
      </c>
      <c r="Y610" s="20" t="str">
        <f>IF(COUNTA(S610:U610)&lt;&gt;2,"",ROUND(VLOOKUP(S610,食材リスト!$A$6:$H$505,6,FALSE)*U610/VLOOKUP(S610,食材リスト!$A$6:$H$505,2,FALSE),1))</f>
        <v/>
      </c>
      <c r="Z610" s="25" t="str">
        <f>IF(COUNTA(S610:U610)&lt;&gt;2,"",ROUND(VLOOKUP(S610,食材リスト!$A$6:$H$505,7,FALSE)*U610/VLOOKUP(S610,食材リスト!$A$6:$H$505,2,FALSE),0))</f>
        <v/>
      </c>
    </row>
    <row r="611" spans="1:26" ht="13.5" customHeight="1">
      <c r="A611" s="152"/>
      <c r="B611" s="153"/>
      <c r="C611" s="43"/>
      <c r="D611" s="13" t="str">
        <f>IF(A611="","",VLOOKUP(A611,食材リスト!$A$6:$H$505,3,FALSE))</f>
        <v/>
      </c>
      <c r="E611" s="21" t="str">
        <f>IF(COUNTA(A611:C611)&lt;&gt;2,"",ROUND(VLOOKUP(A611,食材リスト!$A$6:$H$505,4,FALSE)*C611/VLOOKUP(A611,食材リスト!$A$6:$H$505,2,FALSE),1))</f>
        <v/>
      </c>
      <c r="F611" s="31" t="str">
        <f>IF(COUNTA(A611:C611)&lt;&gt;2,"",ROUND(VLOOKUP(A611,食材リスト!$A$6:$H$505,5,FALSE)*C611/VLOOKUP(A611,食材リスト!$A$6:$H$505,2,FALSE),1))</f>
        <v/>
      </c>
      <c r="G611" s="22" t="str">
        <f>IF(COUNTA(A611:C611)&lt;&gt;2,"",ROUND(VLOOKUP(A611,食材リスト!$A$6:$H$505,6,FALSE)*C611/VLOOKUP(A611,食材リスト!$A$6:$H$505,2,FALSE),1))</f>
        <v/>
      </c>
      <c r="H611" s="26" t="str">
        <f>IF(COUNTA(A611:C611)&lt;&gt;2,"",ROUND(VLOOKUP(A611,食材リスト!$A$6:$H$505,7,FALSE)*C611/VLOOKUP(A611,食材リスト!$A$6:$H$505,2,FALSE),0))</f>
        <v/>
      </c>
      <c r="J611" s="152"/>
      <c r="K611" s="153"/>
      <c r="L611" s="43"/>
      <c r="M611" s="13" t="str">
        <f>IF(J611="","",VLOOKUP(J611,食材リスト!$A$6:$H$505,3,FALSE))</f>
        <v/>
      </c>
      <c r="N611" s="21" t="str">
        <f>IF(COUNTA(J611:L611)&lt;&gt;2,"",ROUND(VLOOKUP(J611,食材リスト!$A$6:$H$505,4,FALSE)*L611/VLOOKUP(J611,食材リスト!$A$6:$H$505,2,FALSE),1))</f>
        <v/>
      </c>
      <c r="O611" s="31" t="str">
        <f>IF(COUNTA(J611:L611)&lt;&gt;2,"",ROUND(VLOOKUP(J611,食材リスト!$A$6:$H$505,5,FALSE)*L611/VLOOKUP(J611,食材リスト!$A$6:$H$505,2,FALSE),1))</f>
        <v/>
      </c>
      <c r="P611" s="22" t="str">
        <f>IF(COUNTA(J611:L611)&lt;&gt;2,"",ROUND(VLOOKUP(J611,食材リスト!$A$6:$H$505,6,FALSE)*L611/VLOOKUP(J611,食材リスト!$A$6:$H$505,2,FALSE),1))</f>
        <v/>
      </c>
      <c r="Q611" s="26" t="str">
        <f>IF(COUNTA(J611:L611)&lt;&gt;2,"",ROUND(VLOOKUP(J611,食材リスト!$A$6:$H$505,7,FALSE)*L611/VLOOKUP(J611,食材リスト!$A$6:$H$505,2,FALSE),0))</f>
        <v/>
      </c>
      <c r="S611" s="152"/>
      <c r="T611" s="153"/>
      <c r="U611" s="43"/>
      <c r="V611" s="13" t="str">
        <f>IF(S611="","",VLOOKUP(S611,食材リスト!$A$6:$H$505,3,FALSE))</f>
        <v/>
      </c>
      <c r="W611" s="21" t="str">
        <f>IF(COUNTA(S611:U611)&lt;&gt;2,"",ROUND(VLOOKUP(S611,食材リスト!$A$6:$H$505,4,FALSE)*U611/VLOOKUP(S611,食材リスト!$A$6:$H$505,2,FALSE),1))</f>
        <v/>
      </c>
      <c r="X611" s="31" t="str">
        <f>IF(COUNTA(S611:U611)&lt;&gt;2,"",ROUND(VLOOKUP(S611,食材リスト!$A$6:$H$505,5,FALSE)*U611/VLOOKUP(S611,食材リスト!$A$6:$H$505,2,FALSE),1))</f>
        <v/>
      </c>
      <c r="Y611" s="22" t="str">
        <f>IF(COUNTA(S611:U611)&lt;&gt;2,"",ROUND(VLOOKUP(S611,食材リスト!$A$6:$H$505,6,FALSE)*U611/VLOOKUP(S611,食材リスト!$A$6:$H$505,2,FALSE),1))</f>
        <v/>
      </c>
      <c r="Z611" s="26" t="str">
        <f>IF(COUNTA(S611:U611)&lt;&gt;2,"",ROUND(VLOOKUP(S611,食材リスト!$A$6:$H$505,7,FALSE)*U611/VLOOKUP(S611,食材リスト!$A$6:$H$505,2,FALSE),0))</f>
        <v/>
      </c>
    </row>
  </sheetData>
  <sheetProtection password="9EDA" sheet="1" objects="1" scenarios="1"/>
  <mergeCells count="1478">
    <mergeCell ref="A609:B609"/>
    <mergeCell ref="J609:K609"/>
    <mergeCell ref="S609:T609"/>
    <mergeCell ref="A610:B610"/>
    <mergeCell ref="J610:K610"/>
    <mergeCell ref="S610:T610"/>
    <mergeCell ref="A611:B611"/>
    <mergeCell ref="J611:K611"/>
    <mergeCell ref="S611:T611"/>
    <mergeCell ref="A606:B606"/>
    <mergeCell ref="J606:K606"/>
    <mergeCell ref="S606:T606"/>
    <mergeCell ref="A607:B607"/>
    <mergeCell ref="J607:K607"/>
    <mergeCell ref="S607:T607"/>
    <mergeCell ref="A608:B608"/>
    <mergeCell ref="J608:K608"/>
    <mergeCell ref="S608:T608"/>
    <mergeCell ref="A603:B603"/>
    <mergeCell ref="J603:K603"/>
    <mergeCell ref="S603:T603"/>
    <mergeCell ref="A604:B604"/>
    <mergeCell ref="J604:K604"/>
    <mergeCell ref="S604:T604"/>
    <mergeCell ref="A605:B605"/>
    <mergeCell ref="J605:K605"/>
    <mergeCell ref="S605:T605"/>
    <mergeCell ref="A600:B600"/>
    <mergeCell ref="J600:K600"/>
    <mergeCell ref="S600:T600"/>
    <mergeCell ref="A601:B601"/>
    <mergeCell ref="J601:K601"/>
    <mergeCell ref="S601:T601"/>
    <mergeCell ref="A602:B602"/>
    <mergeCell ref="J602:K602"/>
    <mergeCell ref="S602:T602"/>
    <mergeCell ref="A597:B597"/>
    <mergeCell ref="J597:K597"/>
    <mergeCell ref="S597:T597"/>
    <mergeCell ref="A598:B598"/>
    <mergeCell ref="J598:K598"/>
    <mergeCell ref="S598:T598"/>
    <mergeCell ref="A599:B599"/>
    <mergeCell ref="J599:K599"/>
    <mergeCell ref="S599:T599"/>
    <mergeCell ref="A594:B594"/>
    <mergeCell ref="J594:K594"/>
    <mergeCell ref="S594:T594"/>
    <mergeCell ref="A595:B595"/>
    <mergeCell ref="J595:K595"/>
    <mergeCell ref="S595:T595"/>
    <mergeCell ref="A596:B596"/>
    <mergeCell ref="J596:K596"/>
    <mergeCell ref="S596:T596"/>
    <mergeCell ref="A589:A590"/>
    <mergeCell ref="J589:J590"/>
    <mergeCell ref="S589:S590"/>
    <mergeCell ref="A592:B592"/>
    <mergeCell ref="J592:K592"/>
    <mergeCell ref="S592:T592"/>
    <mergeCell ref="A593:B593"/>
    <mergeCell ref="J593:K593"/>
    <mergeCell ref="S593:T593"/>
    <mergeCell ref="A585:B585"/>
    <mergeCell ref="J585:K585"/>
    <mergeCell ref="S585:T585"/>
    <mergeCell ref="A586:B586"/>
    <mergeCell ref="J586:K586"/>
    <mergeCell ref="S586:T586"/>
    <mergeCell ref="A587:B587"/>
    <mergeCell ref="J587:K587"/>
    <mergeCell ref="S587:T587"/>
    <mergeCell ref="A582:B582"/>
    <mergeCell ref="J582:K582"/>
    <mergeCell ref="S582:T582"/>
    <mergeCell ref="A583:B583"/>
    <mergeCell ref="J583:K583"/>
    <mergeCell ref="S583:T583"/>
    <mergeCell ref="A584:B584"/>
    <mergeCell ref="J584:K584"/>
    <mergeCell ref="S584:T584"/>
    <mergeCell ref="A579:B579"/>
    <mergeCell ref="J579:K579"/>
    <mergeCell ref="S579:T579"/>
    <mergeCell ref="A580:B580"/>
    <mergeCell ref="J580:K580"/>
    <mergeCell ref="S580:T580"/>
    <mergeCell ref="A581:B581"/>
    <mergeCell ref="J581:K581"/>
    <mergeCell ref="S581:T581"/>
    <mergeCell ref="A576:B576"/>
    <mergeCell ref="J576:K576"/>
    <mergeCell ref="S576:T576"/>
    <mergeCell ref="A577:B577"/>
    <mergeCell ref="J577:K577"/>
    <mergeCell ref="S577:T577"/>
    <mergeCell ref="A578:B578"/>
    <mergeCell ref="J578:K578"/>
    <mergeCell ref="S578:T578"/>
    <mergeCell ref="A573:B573"/>
    <mergeCell ref="J573:K573"/>
    <mergeCell ref="S573:T573"/>
    <mergeCell ref="A574:B574"/>
    <mergeCell ref="J574:K574"/>
    <mergeCell ref="S574:T574"/>
    <mergeCell ref="A575:B575"/>
    <mergeCell ref="J575:K575"/>
    <mergeCell ref="S575:T575"/>
    <mergeCell ref="A570:B570"/>
    <mergeCell ref="J570:K570"/>
    <mergeCell ref="S570:T570"/>
    <mergeCell ref="A571:B571"/>
    <mergeCell ref="J571:K571"/>
    <mergeCell ref="S571:T571"/>
    <mergeCell ref="A572:B572"/>
    <mergeCell ref="J572:K572"/>
    <mergeCell ref="S572:T572"/>
    <mergeCell ref="A565:A566"/>
    <mergeCell ref="J565:J566"/>
    <mergeCell ref="S565:S566"/>
    <mergeCell ref="A568:B568"/>
    <mergeCell ref="J568:K568"/>
    <mergeCell ref="S568:T568"/>
    <mergeCell ref="A569:B569"/>
    <mergeCell ref="J569:K569"/>
    <mergeCell ref="S569:T569"/>
    <mergeCell ref="A561:B561"/>
    <mergeCell ref="J561:K561"/>
    <mergeCell ref="S561:T561"/>
    <mergeCell ref="A562:B562"/>
    <mergeCell ref="J562:K562"/>
    <mergeCell ref="S562:T562"/>
    <mergeCell ref="A563:B563"/>
    <mergeCell ref="J563:K563"/>
    <mergeCell ref="S563:T563"/>
    <mergeCell ref="A558:B558"/>
    <mergeCell ref="J558:K558"/>
    <mergeCell ref="S558:T558"/>
    <mergeCell ref="A559:B559"/>
    <mergeCell ref="J559:K559"/>
    <mergeCell ref="S559:T559"/>
    <mergeCell ref="A560:B560"/>
    <mergeCell ref="J560:K560"/>
    <mergeCell ref="S560:T560"/>
    <mergeCell ref="A555:B555"/>
    <mergeCell ref="J555:K555"/>
    <mergeCell ref="S555:T555"/>
    <mergeCell ref="A556:B556"/>
    <mergeCell ref="J556:K556"/>
    <mergeCell ref="S556:T556"/>
    <mergeCell ref="A557:B557"/>
    <mergeCell ref="J557:K557"/>
    <mergeCell ref="S557:T557"/>
    <mergeCell ref="A552:B552"/>
    <mergeCell ref="J552:K552"/>
    <mergeCell ref="S552:T552"/>
    <mergeCell ref="A553:B553"/>
    <mergeCell ref="J553:K553"/>
    <mergeCell ref="S553:T553"/>
    <mergeCell ref="A554:B554"/>
    <mergeCell ref="J554:K554"/>
    <mergeCell ref="S554:T554"/>
    <mergeCell ref="A549:B549"/>
    <mergeCell ref="J549:K549"/>
    <mergeCell ref="S549:T549"/>
    <mergeCell ref="A550:B550"/>
    <mergeCell ref="J550:K550"/>
    <mergeCell ref="S550:T550"/>
    <mergeCell ref="A551:B551"/>
    <mergeCell ref="J551:K551"/>
    <mergeCell ref="S551:T551"/>
    <mergeCell ref="A546:B546"/>
    <mergeCell ref="J546:K546"/>
    <mergeCell ref="S546:T546"/>
    <mergeCell ref="A547:B547"/>
    <mergeCell ref="J547:K547"/>
    <mergeCell ref="S547:T547"/>
    <mergeCell ref="A548:B548"/>
    <mergeCell ref="J548:K548"/>
    <mergeCell ref="S548:T548"/>
    <mergeCell ref="A541:A542"/>
    <mergeCell ref="J541:J542"/>
    <mergeCell ref="S541:S542"/>
    <mergeCell ref="A544:B544"/>
    <mergeCell ref="J544:K544"/>
    <mergeCell ref="S544:T544"/>
    <mergeCell ref="A545:B545"/>
    <mergeCell ref="J545:K545"/>
    <mergeCell ref="S545:T545"/>
    <mergeCell ref="A536:B536"/>
    <mergeCell ref="J536:K536"/>
    <mergeCell ref="S536:T536"/>
    <mergeCell ref="A537:B537"/>
    <mergeCell ref="J537:K537"/>
    <mergeCell ref="S537:T537"/>
    <mergeCell ref="A1:E2"/>
    <mergeCell ref="E9:F11"/>
    <mergeCell ref="G9:H9"/>
    <mergeCell ref="G10:H10"/>
    <mergeCell ref="G11:H11"/>
    <mergeCell ref="B9:C9"/>
    <mergeCell ref="B10:C10"/>
    <mergeCell ref="A19:H20"/>
    <mergeCell ref="A533:B533"/>
    <mergeCell ref="J533:K533"/>
    <mergeCell ref="S533:T533"/>
    <mergeCell ref="A534:B534"/>
    <mergeCell ref="J534:K534"/>
    <mergeCell ref="S534:T534"/>
    <mergeCell ref="A535:B535"/>
    <mergeCell ref="J535:K535"/>
    <mergeCell ref="S535:T535"/>
    <mergeCell ref="A530:B530"/>
    <mergeCell ref="J530:K530"/>
    <mergeCell ref="S530:T530"/>
    <mergeCell ref="A531:B531"/>
    <mergeCell ref="J531:K531"/>
    <mergeCell ref="S531:T531"/>
    <mergeCell ref="A532:B532"/>
    <mergeCell ref="J532:K532"/>
    <mergeCell ref="S532:T532"/>
    <mergeCell ref="A527:B527"/>
    <mergeCell ref="J527:K527"/>
    <mergeCell ref="S527:T527"/>
    <mergeCell ref="A528:B528"/>
    <mergeCell ref="J528:K528"/>
    <mergeCell ref="S528:T528"/>
    <mergeCell ref="A529:B529"/>
    <mergeCell ref="J529:K529"/>
    <mergeCell ref="S529:T529"/>
    <mergeCell ref="A524:B524"/>
    <mergeCell ref="J524:K524"/>
    <mergeCell ref="S524:T524"/>
    <mergeCell ref="A525:B525"/>
    <mergeCell ref="J525:K525"/>
    <mergeCell ref="S525:T525"/>
    <mergeCell ref="A526:B526"/>
    <mergeCell ref="J526:K526"/>
    <mergeCell ref="S526:T526"/>
    <mergeCell ref="A521:B521"/>
    <mergeCell ref="J521:K521"/>
    <mergeCell ref="S521:T521"/>
    <mergeCell ref="A522:B522"/>
    <mergeCell ref="J522:K522"/>
    <mergeCell ref="S522:T522"/>
    <mergeCell ref="A523:B523"/>
    <mergeCell ref="J523:K523"/>
    <mergeCell ref="S523:T523"/>
    <mergeCell ref="A518:B518"/>
    <mergeCell ref="J518:K518"/>
    <mergeCell ref="S518:T518"/>
    <mergeCell ref="A519:B519"/>
    <mergeCell ref="J519:K519"/>
    <mergeCell ref="S519:T519"/>
    <mergeCell ref="A520:B520"/>
    <mergeCell ref="J520:K520"/>
    <mergeCell ref="S520:T520"/>
    <mergeCell ref="A511:B511"/>
    <mergeCell ref="J511:K511"/>
    <mergeCell ref="S511:T511"/>
    <mergeCell ref="A512:B512"/>
    <mergeCell ref="J512:K512"/>
    <mergeCell ref="S512:T512"/>
    <mergeCell ref="A515:A516"/>
    <mergeCell ref="J515:J516"/>
    <mergeCell ref="S515:S516"/>
    <mergeCell ref="A508:B508"/>
    <mergeCell ref="J508:K508"/>
    <mergeCell ref="S508:T508"/>
    <mergeCell ref="A509:B509"/>
    <mergeCell ref="J509:K509"/>
    <mergeCell ref="S509:T509"/>
    <mergeCell ref="A510:B510"/>
    <mergeCell ref="J510:K510"/>
    <mergeCell ref="S510:T510"/>
    <mergeCell ref="A505:B505"/>
    <mergeCell ref="J505:K505"/>
    <mergeCell ref="S505:T505"/>
    <mergeCell ref="A506:B506"/>
    <mergeCell ref="J506:K506"/>
    <mergeCell ref="S506:T506"/>
    <mergeCell ref="A507:B507"/>
    <mergeCell ref="J507:K507"/>
    <mergeCell ref="S507:T507"/>
    <mergeCell ref="A502:B502"/>
    <mergeCell ref="J502:K502"/>
    <mergeCell ref="S502:T502"/>
    <mergeCell ref="A503:B503"/>
    <mergeCell ref="J503:K503"/>
    <mergeCell ref="S503:T503"/>
    <mergeCell ref="A504:B504"/>
    <mergeCell ref="J504:K504"/>
    <mergeCell ref="S504:T504"/>
    <mergeCell ref="A499:B499"/>
    <mergeCell ref="J499:K499"/>
    <mergeCell ref="S499:T499"/>
    <mergeCell ref="A500:B500"/>
    <mergeCell ref="J500:K500"/>
    <mergeCell ref="S500:T500"/>
    <mergeCell ref="A501:B501"/>
    <mergeCell ref="J501:K501"/>
    <mergeCell ref="S501:T501"/>
    <mergeCell ref="A496:B496"/>
    <mergeCell ref="J496:K496"/>
    <mergeCell ref="S496:T496"/>
    <mergeCell ref="A497:B497"/>
    <mergeCell ref="J497:K497"/>
    <mergeCell ref="S497:T497"/>
    <mergeCell ref="A498:B498"/>
    <mergeCell ref="J498:K498"/>
    <mergeCell ref="S498:T498"/>
    <mergeCell ref="A493:B493"/>
    <mergeCell ref="J493:K493"/>
    <mergeCell ref="S493:T493"/>
    <mergeCell ref="A494:B494"/>
    <mergeCell ref="J494:K494"/>
    <mergeCell ref="S494:T494"/>
    <mergeCell ref="A495:B495"/>
    <mergeCell ref="J495:K495"/>
    <mergeCell ref="S495:T495"/>
    <mergeCell ref="A490:A491"/>
    <mergeCell ref="E490:H490"/>
    <mergeCell ref="J490:J491"/>
    <mergeCell ref="N490:Q490"/>
    <mergeCell ref="S490:S491"/>
    <mergeCell ref="W490:Z490"/>
    <mergeCell ref="A492:B492"/>
    <mergeCell ref="J492:K492"/>
    <mergeCell ref="S492:T492"/>
    <mergeCell ref="A478:B478"/>
    <mergeCell ref="J478:K478"/>
    <mergeCell ref="S478:T478"/>
    <mergeCell ref="A479:B479"/>
    <mergeCell ref="J479:K479"/>
    <mergeCell ref="S479:T479"/>
    <mergeCell ref="A483:G484"/>
    <mergeCell ref="A485:B486"/>
    <mergeCell ref="C485:D486"/>
    <mergeCell ref="E485:F486"/>
    <mergeCell ref="G485:H486"/>
    <mergeCell ref="I485:J486"/>
    <mergeCell ref="K485:L486"/>
    <mergeCell ref="N485:O486"/>
    <mergeCell ref="P485:Q486"/>
    <mergeCell ref="A475:B475"/>
    <mergeCell ref="J475:K475"/>
    <mergeCell ref="S475:T475"/>
    <mergeCell ref="A476:B476"/>
    <mergeCell ref="J476:K476"/>
    <mergeCell ref="S476:T476"/>
    <mergeCell ref="A477:B477"/>
    <mergeCell ref="J477:K477"/>
    <mergeCell ref="S477:T477"/>
    <mergeCell ref="A472:B472"/>
    <mergeCell ref="J472:K472"/>
    <mergeCell ref="S472:T472"/>
    <mergeCell ref="A473:B473"/>
    <mergeCell ref="J473:K473"/>
    <mergeCell ref="S473:T473"/>
    <mergeCell ref="A474:B474"/>
    <mergeCell ref="J474:K474"/>
    <mergeCell ref="S474:T474"/>
    <mergeCell ref="A469:B469"/>
    <mergeCell ref="J469:K469"/>
    <mergeCell ref="S469:T469"/>
    <mergeCell ref="A470:B470"/>
    <mergeCell ref="J470:K470"/>
    <mergeCell ref="S470:T470"/>
    <mergeCell ref="A471:B471"/>
    <mergeCell ref="J471:K471"/>
    <mergeCell ref="S471:T471"/>
    <mergeCell ref="A466:B466"/>
    <mergeCell ref="J466:K466"/>
    <mergeCell ref="S466:T466"/>
    <mergeCell ref="A467:B467"/>
    <mergeCell ref="J467:K467"/>
    <mergeCell ref="S467:T467"/>
    <mergeCell ref="A468:B468"/>
    <mergeCell ref="J468:K468"/>
    <mergeCell ref="S468:T468"/>
    <mergeCell ref="A463:B463"/>
    <mergeCell ref="J463:K463"/>
    <mergeCell ref="S463:T463"/>
    <mergeCell ref="A464:B464"/>
    <mergeCell ref="J464:K464"/>
    <mergeCell ref="S464:T464"/>
    <mergeCell ref="A465:B465"/>
    <mergeCell ref="J465:K465"/>
    <mergeCell ref="S465:T465"/>
    <mergeCell ref="A460:B460"/>
    <mergeCell ref="J460:K460"/>
    <mergeCell ref="S460:T460"/>
    <mergeCell ref="A461:B461"/>
    <mergeCell ref="J461:K461"/>
    <mergeCell ref="S461:T461"/>
    <mergeCell ref="A462:B462"/>
    <mergeCell ref="J462:K462"/>
    <mergeCell ref="S462:T462"/>
    <mergeCell ref="A453:B453"/>
    <mergeCell ref="J453:K453"/>
    <mergeCell ref="S453:T453"/>
    <mergeCell ref="A454:B454"/>
    <mergeCell ref="J454:K454"/>
    <mergeCell ref="S454:T454"/>
    <mergeCell ref="A457:A458"/>
    <mergeCell ref="J457:J458"/>
    <mergeCell ref="S457:S458"/>
    <mergeCell ref="A450:B450"/>
    <mergeCell ref="J450:K450"/>
    <mergeCell ref="S450:T450"/>
    <mergeCell ref="A451:B451"/>
    <mergeCell ref="J451:K451"/>
    <mergeCell ref="S451:T451"/>
    <mergeCell ref="A452:B452"/>
    <mergeCell ref="J452:K452"/>
    <mergeCell ref="S452:T452"/>
    <mergeCell ref="A447:B447"/>
    <mergeCell ref="J447:K447"/>
    <mergeCell ref="S447:T447"/>
    <mergeCell ref="A448:B448"/>
    <mergeCell ref="J448:K448"/>
    <mergeCell ref="S448:T448"/>
    <mergeCell ref="A449:B449"/>
    <mergeCell ref="J449:K449"/>
    <mergeCell ref="S449:T449"/>
    <mergeCell ref="A444:B444"/>
    <mergeCell ref="J444:K444"/>
    <mergeCell ref="S444:T444"/>
    <mergeCell ref="A445:B445"/>
    <mergeCell ref="J445:K445"/>
    <mergeCell ref="S445:T445"/>
    <mergeCell ref="A446:B446"/>
    <mergeCell ref="J446:K446"/>
    <mergeCell ref="S446:T446"/>
    <mergeCell ref="A441:B441"/>
    <mergeCell ref="J441:K441"/>
    <mergeCell ref="S441:T441"/>
    <mergeCell ref="A442:B442"/>
    <mergeCell ref="J442:K442"/>
    <mergeCell ref="S442:T442"/>
    <mergeCell ref="A443:B443"/>
    <mergeCell ref="J443:K443"/>
    <mergeCell ref="S443:T443"/>
    <mergeCell ref="A438:B438"/>
    <mergeCell ref="J438:K438"/>
    <mergeCell ref="S438:T438"/>
    <mergeCell ref="A439:B439"/>
    <mergeCell ref="J439:K439"/>
    <mergeCell ref="S439:T439"/>
    <mergeCell ref="A440:B440"/>
    <mergeCell ref="J440:K440"/>
    <mergeCell ref="S440:T440"/>
    <mergeCell ref="A435:B435"/>
    <mergeCell ref="J435:K435"/>
    <mergeCell ref="S435:T435"/>
    <mergeCell ref="A436:B436"/>
    <mergeCell ref="J436:K436"/>
    <mergeCell ref="S436:T436"/>
    <mergeCell ref="A437:B437"/>
    <mergeCell ref="J437:K437"/>
    <mergeCell ref="S437:T437"/>
    <mergeCell ref="A432:A433"/>
    <mergeCell ref="E432:H432"/>
    <mergeCell ref="J432:J433"/>
    <mergeCell ref="N432:Q432"/>
    <mergeCell ref="S432:S433"/>
    <mergeCell ref="W432:Z432"/>
    <mergeCell ref="A434:B434"/>
    <mergeCell ref="J434:K434"/>
    <mergeCell ref="S434:T434"/>
    <mergeCell ref="A420:B420"/>
    <mergeCell ref="J420:K420"/>
    <mergeCell ref="S420:T420"/>
    <mergeCell ref="A421:B421"/>
    <mergeCell ref="J421:K421"/>
    <mergeCell ref="S421:T421"/>
    <mergeCell ref="A425:G426"/>
    <mergeCell ref="A427:B428"/>
    <mergeCell ref="C427:D428"/>
    <mergeCell ref="E427:F428"/>
    <mergeCell ref="G427:H428"/>
    <mergeCell ref="I427:J428"/>
    <mergeCell ref="K427:L428"/>
    <mergeCell ref="N427:O428"/>
    <mergeCell ref="P427:Q428"/>
    <mergeCell ref="A417:B417"/>
    <mergeCell ref="J417:K417"/>
    <mergeCell ref="S417:T417"/>
    <mergeCell ref="A418:B418"/>
    <mergeCell ref="J418:K418"/>
    <mergeCell ref="S418:T418"/>
    <mergeCell ref="A419:B419"/>
    <mergeCell ref="J419:K419"/>
    <mergeCell ref="S419:T419"/>
    <mergeCell ref="A414:B414"/>
    <mergeCell ref="J414:K414"/>
    <mergeCell ref="S414:T414"/>
    <mergeCell ref="A415:B415"/>
    <mergeCell ref="J415:K415"/>
    <mergeCell ref="S415:T415"/>
    <mergeCell ref="A416:B416"/>
    <mergeCell ref="J416:K416"/>
    <mergeCell ref="S416:T416"/>
    <mergeCell ref="A411:B411"/>
    <mergeCell ref="J411:K411"/>
    <mergeCell ref="S411:T411"/>
    <mergeCell ref="A412:B412"/>
    <mergeCell ref="J412:K412"/>
    <mergeCell ref="S412:T412"/>
    <mergeCell ref="A413:B413"/>
    <mergeCell ref="J413:K413"/>
    <mergeCell ref="S413:T413"/>
    <mergeCell ref="A408:B408"/>
    <mergeCell ref="J408:K408"/>
    <mergeCell ref="S408:T408"/>
    <mergeCell ref="A409:B409"/>
    <mergeCell ref="J409:K409"/>
    <mergeCell ref="S409:T409"/>
    <mergeCell ref="A410:B410"/>
    <mergeCell ref="J410:K410"/>
    <mergeCell ref="S410:T410"/>
    <mergeCell ref="A405:B405"/>
    <mergeCell ref="J405:K405"/>
    <mergeCell ref="S405:T405"/>
    <mergeCell ref="A406:B406"/>
    <mergeCell ref="J406:K406"/>
    <mergeCell ref="S406:T406"/>
    <mergeCell ref="A407:B407"/>
    <mergeCell ref="J407:K407"/>
    <mergeCell ref="S407:T407"/>
    <mergeCell ref="A402:B402"/>
    <mergeCell ref="J402:K402"/>
    <mergeCell ref="S402:T402"/>
    <mergeCell ref="A403:B403"/>
    <mergeCell ref="J403:K403"/>
    <mergeCell ref="S403:T403"/>
    <mergeCell ref="A404:B404"/>
    <mergeCell ref="J404:K404"/>
    <mergeCell ref="S404:T404"/>
    <mergeCell ref="A395:B395"/>
    <mergeCell ref="J395:K395"/>
    <mergeCell ref="S395:T395"/>
    <mergeCell ref="A396:B396"/>
    <mergeCell ref="J396:K396"/>
    <mergeCell ref="S396:T396"/>
    <mergeCell ref="A399:A400"/>
    <mergeCell ref="J399:J400"/>
    <mergeCell ref="S399:S400"/>
    <mergeCell ref="A392:B392"/>
    <mergeCell ref="J392:K392"/>
    <mergeCell ref="S392:T392"/>
    <mergeCell ref="A393:B393"/>
    <mergeCell ref="J393:K393"/>
    <mergeCell ref="S393:T393"/>
    <mergeCell ref="A394:B394"/>
    <mergeCell ref="J394:K394"/>
    <mergeCell ref="S394:T394"/>
    <mergeCell ref="A389:B389"/>
    <mergeCell ref="J389:K389"/>
    <mergeCell ref="S389:T389"/>
    <mergeCell ref="A390:B390"/>
    <mergeCell ref="J390:K390"/>
    <mergeCell ref="S390:T390"/>
    <mergeCell ref="A391:B391"/>
    <mergeCell ref="J391:K391"/>
    <mergeCell ref="S391:T391"/>
    <mergeCell ref="A386:B386"/>
    <mergeCell ref="J386:K386"/>
    <mergeCell ref="S386:T386"/>
    <mergeCell ref="A387:B387"/>
    <mergeCell ref="J387:K387"/>
    <mergeCell ref="S387:T387"/>
    <mergeCell ref="A388:B388"/>
    <mergeCell ref="J388:K388"/>
    <mergeCell ref="S388:T388"/>
    <mergeCell ref="A383:B383"/>
    <mergeCell ref="J383:K383"/>
    <mergeCell ref="S383:T383"/>
    <mergeCell ref="A384:B384"/>
    <mergeCell ref="J384:K384"/>
    <mergeCell ref="S384:T384"/>
    <mergeCell ref="A385:B385"/>
    <mergeCell ref="J385:K385"/>
    <mergeCell ref="S385:T385"/>
    <mergeCell ref="A380:B380"/>
    <mergeCell ref="J380:K380"/>
    <mergeCell ref="S380:T380"/>
    <mergeCell ref="A381:B381"/>
    <mergeCell ref="J381:K381"/>
    <mergeCell ref="S381:T381"/>
    <mergeCell ref="A382:B382"/>
    <mergeCell ref="J382:K382"/>
    <mergeCell ref="S382:T382"/>
    <mergeCell ref="A377:B377"/>
    <mergeCell ref="J377:K377"/>
    <mergeCell ref="S377:T377"/>
    <mergeCell ref="A378:B378"/>
    <mergeCell ref="J378:K378"/>
    <mergeCell ref="S378:T378"/>
    <mergeCell ref="A379:B379"/>
    <mergeCell ref="J379:K379"/>
    <mergeCell ref="S379:T379"/>
    <mergeCell ref="A374:A375"/>
    <mergeCell ref="E374:H374"/>
    <mergeCell ref="J374:J375"/>
    <mergeCell ref="N374:Q374"/>
    <mergeCell ref="S374:S375"/>
    <mergeCell ref="W374:Z374"/>
    <mergeCell ref="A376:B376"/>
    <mergeCell ref="J376:K376"/>
    <mergeCell ref="S376:T376"/>
    <mergeCell ref="A362:B362"/>
    <mergeCell ref="J362:K362"/>
    <mergeCell ref="S362:T362"/>
    <mergeCell ref="A363:B363"/>
    <mergeCell ref="J363:K363"/>
    <mergeCell ref="S363:T363"/>
    <mergeCell ref="A367:G368"/>
    <mergeCell ref="A369:B370"/>
    <mergeCell ref="C369:D370"/>
    <mergeCell ref="E369:F370"/>
    <mergeCell ref="G369:H370"/>
    <mergeCell ref="I369:J370"/>
    <mergeCell ref="K369:L370"/>
    <mergeCell ref="N369:O370"/>
    <mergeCell ref="P369:Q370"/>
    <mergeCell ref="A359:B359"/>
    <mergeCell ref="J359:K359"/>
    <mergeCell ref="S359:T359"/>
    <mergeCell ref="A360:B360"/>
    <mergeCell ref="J360:K360"/>
    <mergeCell ref="S360:T360"/>
    <mergeCell ref="A361:B361"/>
    <mergeCell ref="J361:K361"/>
    <mergeCell ref="S361:T361"/>
    <mergeCell ref="A356:B356"/>
    <mergeCell ref="J356:K356"/>
    <mergeCell ref="S356:T356"/>
    <mergeCell ref="A357:B357"/>
    <mergeCell ref="J357:K357"/>
    <mergeCell ref="S357:T357"/>
    <mergeCell ref="A358:B358"/>
    <mergeCell ref="J358:K358"/>
    <mergeCell ref="S358:T358"/>
    <mergeCell ref="A353:B353"/>
    <mergeCell ref="J353:K353"/>
    <mergeCell ref="S353:T353"/>
    <mergeCell ref="A354:B354"/>
    <mergeCell ref="J354:K354"/>
    <mergeCell ref="S354:T354"/>
    <mergeCell ref="A355:B355"/>
    <mergeCell ref="J355:K355"/>
    <mergeCell ref="S355:T355"/>
    <mergeCell ref="A350:B350"/>
    <mergeCell ref="J350:K350"/>
    <mergeCell ref="S350:T350"/>
    <mergeCell ref="A351:B351"/>
    <mergeCell ref="J351:K351"/>
    <mergeCell ref="S351:T351"/>
    <mergeCell ref="A352:B352"/>
    <mergeCell ref="J352:K352"/>
    <mergeCell ref="S352:T352"/>
    <mergeCell ref="A347:B347"/>
    <mergeCell ref="J347:K347"/>
    <mergeCell ref="S347:T347"/>
    <mergeCell ref="A348:B348"/>
    <mergeCell ref="J348:K348"/>
    <mergeCell ref="S348:T348"/>
    <mergeCell ref="A349:B349"/>
    <mergeCell ref="J349:K349"/>
    <mergeCell ref="S349:T349"/>
    <mergeCell ref="A344:B344"/>
    <mergeCell ref="J344:K344"/>
    <mergeCell ref="S344:T344"/>
    <mergeCell ref="A345:B345"/>
    <mergeCell ref="J345:K345"/>
    <mergeCell ref="S345:T345"/>
    <mergeCell ref="A346:B346"/>
    <mergeCell ref="J346:K346"/>
    <mergeCell ref="S346:T346"/>
    <mergeCell ref="A337:B337"/>
    <mergeCell ref="J337:K337"/>
    <mergeCell ref="S337:T337"/>
    <mergeCell ref="A338:B338"/>
    <mergeCell ref="J338:K338"/>
    <mergeCell ref="S338:T338"/>
    <mergeCell ref="A341:A342"/>
    <mergeCell ref="J341:J342"/>
    <mergeCell ref="S341:S342"/>
    <mergeCell ref="A334:B334"/>
    <mergeCell ref="J334:K334"/>
    <mergeCell ref="S334:T334"/>
    <mergeCell ref="A335:B335"/>
    <mergeCell ref="J335:K335"/>
    <mergeCell ref="S335:T335"/>
    <mergeCell ref="A336:B336"/>
    <mergeCell ref="J336:K336"/>
    <mergeCell ref="S336:T336"/>
    <mergeCell ref="A331:B331"/>
    <mergeCell ref="J331:K331"/>
    <mergeCell ref="S331:T331"/>
    <mergeCell ref="A332:B332"/>
    <mergeCell ref="J332:K332"/>
    <mergeCell ref="S332:T332"/>
    <mergeCell ref="A333:B333"/>
    <mergeCell ref="J333:K333"/>
    <mergeCell ref="S333:T333"/>
    <mergeCell ref="A328:B328"/>
    <mergeCell ref="J328:K328"/>
    <mergeCell ref="S328:T328"/>
    <mergeCell ref="A329:B329"/>
    <mergeCell ref="J329:K329"/>
    <mergeCell ref="S329:T329"/>
    <mergeCell ref="A330:B330"/>
    <mergeCell ref="J330:K330"/>
    <mergeCell ref="S330:T330"/>
    <mergeCell ref="A325:B325"/>
    <mergeCell ref="J325:K325"/>
    <mergeCell ref="S325:T325"/>
    <mergeCell ref="A326:B326"/>
    <mergeCell ref="J326:K326"/>
    <mergeCell ref="S326:T326"/>
    <mergeCell ref="A327:B327"/>
    <mergeCell ref="J327:K327"/>
    <mergeCell ref="S327:T327"/>
    <mergeCell ref="A322:B322"/>
    <mergeCell ref="J322:K322"/>
    <mergeCell ref="S322:T322"/>
    <mergeCell ref="A323:B323"/>
    <mergeCell ref="J323:K323"/>
    <mergeCell ref="S323:T323"/>
    <mergeCell ref="A324:B324"/>
    <mergeCell ref="J324:K324"/>
    <mergeCell ref="S324:T324"/>
    <mergeCell ref="A319:B319"/>
    <mergeCell ref="J319:K319"/>
    <mergeCell ref="S319:T319"/>
    <mergeCell ref="A320:B320"/>
    <mergeCell ref="J320:K320"/>
    <mergeCell ref="S320:T320"/>
    <mergeCell ref="A321:B321"/>
    <mergeCell ref="J321:K321"/>
    <mergeCell ref="S321:T321"/>
    <mergeCell ref="A316:A317"/>
    <mergeCell ref="E316:H316"/>
    <mergeCell ref="J316:J317"/>
    <mergeCell ref="N316:Q316"/>
    <mergeCell ref="S316:S317"/>
    <mergeCell ref="W316:Z316"/>
    <mergeCell ref="A318:B318"/>
    <mergeCell ref="J318:K318"/>
    <mergeCell ref="S318:T318"/>
    <mergeCell ref="A309:G310"/>
    <mergeCell ref="A311:B312"/>
    <mergeCell ref="C311:D312"/>
    <mergeCell ref="E311:F312"/>
    <mergeCell ref="G311:H312"/>
    <mergeCell ref="I311:J312"/>
    <mergeCell ref="K311:L312"/>
    <mergeCell ref="N311:O312"/>
    <mergeCell ref="P311:Q312"/>
    <mergeCell ref="A304:B304"/>
    <mergeCell ref="J304:K304"/>
    <mergeCell ref="S304:T304"/>
    <mergeCell ref="A305:B305"/>
    <mergeCell ref="J305:K305"/>
    <mergeCell ref="S305:T305"/>
    <mergeCell ref="A77:G78"/>
    <mergeCell ref="A135:G136"/>
    <mergeCell ref="A193:G194"/>
    <mergeCell ref="A251:G252"/>
    <mergeCell ref="A301:B301"/>
    <mergeCell ref="J301:K301"/>
    <mergeCell ref="S301:T301"/>
    <mergeCell ref="A302:B302"/>
    <mergeCell ref="J302:K302"/>
    <mergeCell ref="S302:T302"/>
    <mergeCell ref="A303:B303"/>
    <mergeCell ref="J303:K303"/>
    <mergeCell ref="S303:T303"/>
    <mergeCell ref="A298:B298"/>
    <mergeCell ref="J298:K298"/>
    <mergeCell ref="S298:T298"/>
    <mergeCell ref="A299:B299"/>
    <mergeCell ref="J299:K299"/>
    <mergeCell ref="S299:T299"/>
    <mergeCell ref="A300:B300"/>
    <mergeCell ref="J300:K300"/>
    <mergeCell ref="S300:T300"/>
    <mergeCell ref="A295:B295"/>
    <mergeCell ref="J295:K295"/>
    <mergeCell ref="S295:T295"/>
    <mergeCell ref="A296:B296"/>
    <mergeCell ref="J296:K296"/>
    <mergeCell ref="S296:T296"/>
    <mergeCell ref="A297:B297"/>
    <mergeCell ref="J297:K297"/>
    <mergeCell ref="S297:T297"/>
    <mergeCell ref="A292:B292"/>
    <mergeCell ref="J292:K292"/>
    <mergeCell ref="S292:T292"/>
    <mergeCell ref="A293:B293"/>
    <mergeCell ref="J293:K293"/>
    <mergeCell ref="S293:T293"/>
    <mergeCell ref="A294:B294"/>
    <mergeCell ref="J294:K294"/>
    <mergeCell ref="S294:T294"/>
    <mergeCell ref="A289:B289"/>
    <mergeCell ref="J289:K289"/>
    <mergeCell ref="S289:T289"/>
    <mergeCell ref="A290:B290"/>
    <mergeCell ref="J290:K290"/>
    <mergeCell ref="S290:T290"/>
    <mergeCell ref="A291:B291"/>
    <mergeCell ref="J291:K291"/>
    <mergeCell ref="S291:T291"/>
    <mergeCell ref="A286:B286"/>
    <mergeCell ref="J286:K286"/>
    <mergeCell ref="S286:T286"/>
    <mergeCell ref="A287:B287"/>
    <mergeCell ref="J287:K287"/>
    <mergeCell ref="S287:T287"/>
    <mergeCell ref="A288:B288"/>
    <mergeCell ref="J288:K288"/>
    <mergeCell ref="S288:T288"/>
    <mergeCell ref="A279:B279"/>
    <mergeCell ref="J279:K279"/>
    <mergeCell ref="S279:T279"/>
    <mergeCell ref="A280:B280"/>
    <mergeCell ref="J280:K280"/>
    <mergeCell ref="S280:T280"/>
    <mergeCell ref="A283:A284"/>
    <mergeCell ref="J283:J284"/>
    <mergeCell ref="S283:S284"/>
    <mergeCell ref="A276:B276"/>
    <mergeCell ref="J276:K276"/>
    <mergeCell ref="S276:T276"/>
    <mergeCell ref="A277:B277"/>
    <mergeCell ref="J277:K277"/>
    <mergeCell ref="S277:T277"/>
    <mergeCell ref="A278:B278"/>
    <mergeCell ref="J278:K278"/>
    <mergeCell ref="S278:T278"/>
    <mergeCell ref="A273:B273"/>
    <mergeCell ref="J273:K273"/>
    <mergeCell ref="S273:T273"/>
    <mergeCell ref="A274:B274"/>
    <mergeCell ref="J274:K274"/>
    <mergeCell ref="S274:T274"/>
    <mergeCell ref="A275:B275"/>
    <mergeCell ref="J275:K275"/>
    <mergeCell ref="S275:T275"/>
    <mergeCell ref="A270:B270"/>
    <mergeCell ref="J270:K270"/>
    <mergeCell ref="S270:T270"/>
    <mergeCell ref="A271:B271"/>
    <mergeCell ref="J271:K271"/>
    <mergeCell ref="S271:T271"/>
    <mergeCell ref="A272:B272"/>
    <mergeCell ref="J272:K272"/>
    <mergeCell ref="S272:T272"/>
    <mergeCell ref="A267:B267"/>
    <mergeCell ref="J267:K267"/>
    <mergeCell ref="S267:T267"/>
    <mergeCell ref="A268:B268"/>
    <mergeCell ref="J268:K268"/>
    <mergeCell ref="S268:T268"/>
    <mergeCell ref="A269:B269"/>
    <mergeCell ref="J269:K269"/>
    <mergeCell ref="S269:T269"/>
    <mergeCell ref="A264:B264"/>
    <mergeCell ref="J264:K264"/>
    <mergeCell ref="S264:T264"/>
    <mergeCell ref="A265:B265"/>
    <mergeCell ref="J265:K265"/>
    <mergeCell ref="S265:T265"/>
    <mergeCell ref="A266:B266"/>
    <mergeCell ref="J266:K266"/>
    <mergeCell ref="S266:T266"/>
    <mergeCell ref="A261:B261"/>
    <mergeCell ref="J261:K261"/>
    <mergeCell ref="S261:T261"/>
    <mergeCell ref="A262:B262"/>
    <mergeCell ref="J262:K262"/>
    <mergeCell ref="S262:T262"/>
    <mergeCell ref="A263:B263"/>
    <mergeCell ref="J263:K263"/>
    <mergeCell ref="S263:T263"/>
    <mergeCell ref="A258:A259"/>
    <mergeCell ref="E258:H258"/>
    <mergeCell ref="J258:J259"/>
    <mergeCell ref="N258:Q258"/>
    <mergeCell ref="S258:S259"/>
    <mergeCell ref="W258:Z258"/>
    <mergeCell ref="A260:B260"/>
    <mergeCell ref="J260:K260"/>
    <mergeCell ref="S260:T260"/>
    <mergeCell ref="A246:B246"/>
    <mergeCell ref="J246:K246"/>
    <mergeCell ref="S246:T246"/>
    <mergeCell ref="A247:B247"/>
    <mergeCell ref="J247:K247"/>
    <mergeCell ref="S247:T247"/>
    <mergeCell ref="A253:B254"/>
    <mergeCell ref="C253:D254"/>
    <mergeCell ref="E253:F254"/>
    <mergeCell ref="G253:H254"/>
    <mergeCell ref="I253:J254"/>
    <mergeCell ref="K253:L254"/>
    <mergeCell ref="N253:O254"/>
    <mergeCell ref="P253:Q254"/>
    <mergeCell ref="A243:B243"/>
    <mergeCell ref="J243:K243"/>
    <mergeCell ref="S243:T243"/>
    <mergeCell ref="A244:B244"/>
    <mergeCell ref="J244:K244"/>
    <mergeCell ref="S244:T244"/>
    <mergeCell ref="A245:B245"/>
    <mergeCell ref="J245:K245"/>
    <mergeCell ref="S245:T245"/>
    <mergeCell ref="A240:B240"/>
    <mergeCell ref="J240:K240"/>
    <mergeCell ref="S240:T240"/>
    <mergeCell ref="A241:B241"/>
    <mergeCell ref="J241:K241"/>
    <mergeCell ref="S241:T241"/>
    <mergeCell ref="A242:B242"/>
    <mergeCell ref="J242:K242"/>
    <mergeCell ref="S242:T242"/>
    <mergeCell ref="A237:B237"/>
    <mergeCell ref="J237:K237"/>
    <mergeCell ref="S237:T237"/>
    <mergeCell ref="A238:B238"/>
    <mergeCell ref="J238:K238"/>
    <mergeCell ref="S238:T238"/>
    <mergeCell ref="A239:B239"/>
    <mergeCell ref="J239:K239"/>
    <mergeCell ref="S239:T239"/>
    <mergeCell ref="A234:B234"/>
    <mergeCell ref="J234:K234"/>
    <mergeCell ref="S234:T234"/>
    <mergeCell ref="A235:B235"/>
    <mergeCell ref="J235:K235"/>
    <mergeCell ref="S235:T235"/>
    <mergeCell ref="A236:B236"/>
    <mergeCell ref="J236:K236"/>
    <mergeCell ref="S236:T236"/>
    <mergeCell ref="A231:B231"/>
    <mergeCell ref="J231:K231"/>
    <mergeCell ref="S231:T231"/>
    <mergeCell ref="A232:B232"/>
    <mergeCell ref="J232:K232"/>
    <mergeCell ref="S232:T232"/>
    <mergeCell ref="A233:B233"/>
    <mergeCell ref="J233:K233"/>
    <mergeCell ref="S233:T233"/>
    <mergeCell ref="A228:B228"/>
    <mergeCell ref="J228:K228"/>
    <mergeCell ref="S228:T228"/>
    <mergeCell ref="A229:B229"/>
    <mergeCell ref="J229:K229"/>
    <mergeCell ref="S229:T229"/>
    <mergeCell ref="A230:B230"/>
    <mergeCell ref="J230:K230"/>
    <mergeCell ref="S230:T230"/>
    <mergeCell ref="A221:B221"/>
    <mergeCell ref="J221:K221"/>
    <mergeCell ref="S221:T221"/>
    <mergeCell ref="A222:B222"/>
    <mergeCell ref="J222:K222"/>
    <mergeCell ref="S222:T222"/>
    <mergeCell ref="A225:A226"/>
    <mergeCell ref="J225:J226"/>
    <mergeCell ref="S225:S226"/>
    <mergeCell ref="A218:B218"/>
    <mergeCell ref="J218:K218"/>
    <mergeCell ref="S218:T218"/>
    <mergeCell ref="A219:B219"/>
    <mergeCell ref="J219:K219"/>
    <mergeCell ref="S219:T219"/>
    <mergeCell ref="A220:B220"/>
    <mergeCell ref="J220:K220"/>
    <mergeCell ref="S220:T220"/>
    <mergeCell ref="A215:B215"/>
    <mergeCell ref="J215:K215"/>
    <mergeCell ref="S215:T215"/>
    <mergeCell ref="A216:B216"/>
    <mergeCell ref="J216:K216"/>
    <mergeCell ref="S216:T216"/>
    <mergeCell ref="A217:B217"/>
    <mergeCell ref="J217:K217"/>
    <mergeCell ref="S217:T217"/>
    <mergeCell ref="A212:B212"/>
    <mergeCell ref="J212:K212"/>
    <mergeCell ref="S212:T212"/>
    <mergeCell ref="A213:B213"/>
    <mergeCell ref="J213:K213"/>
    <mergeCell ref="S213:T213"/>
    <mergeCell ref="A214:B214"/>
    <mergeCell ref="J214:K214"/>
    <mergeCell ref="S214:T214"/>
    <mergeCell ref="A209:B209"/>
    <mergeCell ref="J209:K209"/>
    <mergeCell ref="S209:T209"/>
    <mergeCell ref="A210:B210"/>
    <mergeCell ref="J210:K210"/>
    <mergeCell ref="S210:T210"/>
    <mergeCell ref="A211:B211"/>
    <mergeCell ref="J211:K211"/>
    <mergeCell ref="S211:T211"/>
    <mergeCell ref="A206:B206"/>
    <mergeCell ref="J206:K206"/>
    <mergeCell ref="S206:T206"/>
    <mergeCell ref="A207:B207"/>
    <mergeCell ref="J207:K207"/>
    <mergeCell ref="S207:T207"/>
    <mergeCell ref="A208:B208"/>
    <mergeCell ref="J208:K208"/>
    <mergeCell ref="S208:T208"/>
    <mergeCell ref="A203:B203"/>
    <mergeCell ref="J203:K203"/>
    <mergeCell ref="S203:T203"/>
    <mergeCell ref="A204:B204"/>
    <mergeCell ref="J204:K204"/>
    <mergeCell ref="S204:T204"/>
    <mergeCell ref="A205:B205"/>
    <mergeCell ref="J205:K205"/>
    <mergeCell ref="S205:T205"/>
    <mergeCell ref="A200:A201"/>
    <mergeCell ref="E200:H200"/>
    <mergeCell ref="J200:J201"/>
    <mergeCell ref="N200:Q200"/>
    <mergeCell ref="S200:S201"/>
    <mergeCell ref="W200:Z200"/>
    <mergeCell ref="A202:B202"/>
    <mergeCell ref="J202:K202"/>
    <mergeCell ref="S202:T202"/>
    <mergeCell ref="A188:B188"/>
    <mergeCell ref="J188:K188"/>
    <mergeCell ref="S188:T188"/>
    <mergeCell ref="A189:B189"/>
    <mergeCell ref="J189:K189"/>
    <mergeCell ref="S189:T189"/>
    <mergeCell ref="A195:B196"/>
    <mergeCell ref="C195:D196"/>
    <mergeCell ref="E195:F196"/>
    <mergeCell ref="G195:H196"/>
    <mergeCell ref="I195:J196"/>
    <mergeCell ref="K195:L196"/>
    <mergeCell ref="N195:O196"/>
    <mergeCell ref="P195:Q196"/>
    <mergeCell ref="A185:B185"/>
    <mergeCell ref="J185:K185"/>
    <mergeCell ref="S185:T185"/>
    <mergeCell ref="A186:B186"/>
    <mergeCell ref="J186:K186"/>
    <mergeCell ref="S186:T186"/>
    <mergeCell ref="A187:B187"/>
    <mergeCell ref="J187:K187"/>
    <mergeCell ref="S187:T187"/>
    <mergeCell ref="A182:B182"/>
    <mergeCell ref="J182:K182"/>
    <mergeCell ref="S182:T182"/>
    <mergeCell ref="A183:B183"/>
    <mergeCell ref="J183:K183"/>
    <mergeCell ref="S183:T183"/>
    <mergeCell ref="A184:B184"/>
    <mergeCell ref="J184:K184"/>
    <mergeCell ref="S184:T184"/>
    <mergeCell ref="A179:B179"/>
    <mergeCell ref="J179:K179"/>
    <mergeCell ref="S179:T179"/>
    <mergeCell ref="A180:B180"/>
    <mergeCell ref="J180:K180"/>
    <mergeCell ref="S180:T180"/>
    <mergeCell ref="A181:B181"/>
    <mergeCell ref="J181:K181"/>
    <mergeCell ref="S181:T181"/>
    <mergeCell ref="A176:B176"/>
    <mergeCell ref="J176:K176"/>
    <mergeCell ref="S176:T176"/>
    <mergeCell ref="A177:B177"/>
    <mergeCell ref="J177:K177"/>
    <mergeCell ref="S177:T177"/>
    <mergeCell ref="A178:B178"/>
    <mergeCell ref="J178:K178"/>
    <mergeCell ref="S178:T178"/>
    <mergeCell ref="A173:B173"/>
    <mergeCell ref="J173:K173"/>
    <mergeCell ref="S173:T173"/>
    <mergeCell ref="A174:B174"/>
    <mergeCell ref="J174:K174"/>
    <mergeCell ref="S174:T174"/>
    <mergeCell ref="A175:B175"/>
    <mergeCell ref="J175:K175"/>
    <mergeCell ref="S175:T175"/>
    <mergeCell ref="A170:B170"/>
    <mergeCell ref="J170:K170"/>
    <mergeCell ref="S170:T170"/>
    <mergeCell ref="A171:B171"/>
    <mergeCell ref="J171:K171"/>
    <mergeCell ref="S171:T171"/>
    <mergeCell ref="A172:B172"/>
    <mergeCell ref="J172:K172"/>
    <mergeCell ref="S172:T172"/>
    <mergeCell ref="A163:B163"/>
    <mergeCell ref="J163:K163"/>
    <mergeCell ref="S163:T163"/>
    <mergeCell ref="A164:B164"/>
    <mergeCell ref="J164:K164"/>
    <mergeCell ref="S164:T164"/>
    <mergeCell ref="A167:A168"/>
    <mergeCell ref="J167:J168"/>
    <mergeCell ref="S167:S168"/>
    <mergeCell ref="A160:B160"/>
    <mergeCell ref="J160:K160"/>
    <mergeCell ref="S160:T160"/>
    <mergeCell ref="A161:B161"/>
    <mergeCell ref="J161:K161"/>
    <mergeCell ref="S161:T161"/>
    <mergeCell ref="A162:B162"/>
    <mergeCell ref="J162:K162"/>
    <mergeCell ref="S162:T162"/>
    <mergeCell ref="A157:B157"/>
    <mergeCell ref="J157:K157"/>
    <mergeCell ref="S157:T157"/>
    <mergeCell ref="A158:B158"/>
    <mergeCell ref="J158:K158"/>
    <mergeCell ref="S158:T158"/>
    <mergeCell ref="A159:B159"/>
    <mergeCell ref="J159:K159"/>
    <mergeCell ref="S159:T159"/>
    <mergeCell ref="A154:B154"/>
    <mergeCell ref="J154:K154"/>
    <mergeCell ref="S154:T154"/>
    <mergeCell ref="A155:B155"/>
    <mergeCell ref="J155:K155"/>
    <mergeCell ref="S155:T155"/>
    <mergeCell ref="A156:B156"/>
    <mergeCell ref="J156:K156"/>
    <mergeCell ref="S156:T156"/>
    <mergeCell ref="A151:B151"/>
    <mergeCell ref="J151:K151"/>
    <mergeCell ref="S151:T151"/>
    <mergeCell ref="A152:B152"/>
    <mergeCell ref="J152:K152"/>
    <mergeCell ref="S152:T152"/>
    <mergeCell ref="A153:B153"/>
    <mergeCell ref="J153:K153"/>
    <mergeCell ref="S153:T153"/>
    <mergeCell ref="A148:B148"/>
    <mergeCell ref="J148:K148"/>
    <mergeCell ref="S148:T148"/>
    <mergeCell ref="A149:B149"/>
    <mergeCell ref="J149:K149"/>
    <mergeCell ref="S149:T149"/>
    <mergeCell ref="A150:B150"/>
    <mergeCell ref="J150:K150"/>
    <mergeCell ref="S150:T150"/>
    <mergeCell ref="A145:B145"/>
    <mergeCell ref="J145:K145"/>
    <mergeCell ref="S145:T145"/>
    <mergeCell ref="A146:B146"/>
    <mergeCell ref="J146:K146"/>
    <mergeCell ref="S146:T146"/>
    <mergeCell ref="A147:B147"/>
    <mergeCell ref="J147:K147"/>
    <mergeCell ref="S147:T147"/>
    <mergeCell ref="A142:A143"/>
    <mergeCell ref="E142:H142"/>
    <mergeCell ref="J142:J143"/>
    <mergeCell ref="N142:Q142"/>
    <mergeCell ref="S142:S143"/>
    <mergeCell ref="W142:Z142"/>
    <mergeCell ref="A144:B144"/>
    <mergeCell ref="J144:K144"/>
    <mergeCell ref="S144:T144"/>
    <mergeCell ref="A130:B130"/>
    <mergeCell ref="J130:K130"/>
    <mergeCell ref="S130:T130"/>
    <mergeCell ref="A131:B131"/>
    <mergeCell ref="J131:K131"/>
    <mergeCell ref="S131:T131"/>
    <mergeCell ref="A137:B138"/>
    <mergeCell ref="C137:D138"/>
    <mergeCell ref="E137:F138"/>
    <mergeCell ref="G137:H138"/>
    <mergeCell ref="I137:J138"/>
    <mergeCell ref="K137:L138"/>
    <mergeCell ref="N137:O138"/>
    <mergeCell ref="P137:Q138"/>
    <mergeCell ref="A127:B127"/>
    <mergeCell ref="J127:K127"/>
    <mergeCell ref="S127:T127"/>
    <mergeCell ref="A128:B128"/>
    <mergeCell ref="J128:K128"/>
    <mergeCell ref="S128:T128"/>
    <mergeCell ref="A129:B129"/>
    <mergeCell ref="J129:K129"/>
    <mergeCell ref="S129:T129"/>
    <mergeCell ref="A124:B124"/>
    <mergeCell ref="J124:K124"/>
    <mergeCell ref="S124:T124"/>
    <mergeCell ref="A125:B125"/>
    <mergeCell ref="J125:K125"/>
    <mergeCell ref="S125:T125"/>
    <mergeCell ref="A126:B126"/>
    <mergeCell ref="J126:K126"/>
    <mergeCell ref="S126:T126"/>
    <mergeCell ref="A121:B121"/>
    <mergeCell ref="J121:K121"/>
    <mergeCell ref="S121:T121"/>
    <mergeCell ref="A122:B122"/>
    <mergeCell ref="J122:K122"/>
    <mergeCell ref="S122:T122"/>
    <mergeCell ref="A123:B123"/>
    <mergeCell ref="J123:K123"/>
    <mergeCell ref="S123:T123"/>
    <mergeCell ref="A118:B118"/>
    <mergeCell ref="J118:K118"/>
    <mergeCell ref="S118:T118"/>
    <mergeCell ref="A119:B119"/>
    <mergeCell ref="J119:K119"/>
    <mergeCell ref="S119:T119"/>
    <mergeCell ref="A120:B120"/>
    <mergeCell ref="J120:K120"/>
    <mergeCell ref="S120:T120"/>
    <mergeCell ref="A115:B115"/>
    <mergeCell ref="J115:K115"/>
    <mergeCell ref="S115:T115"/>
    <mergeCell ref="A116:B116"/>
    <mergeCell ref="J116:K116"/>
    <mergeCell ref="S116:T116"/>
    <mergeCell ref="A117:B117"/>
    <mergeCell ref="J117:K117"/>
    <mergeCell ref="S117:T117"/>
    <mergeCell ref="A112:B112"/>
    <mergeCell ref="J112:K112"/>
    <mergeCell ref="S112:T112"/>
    <mergeCell ref="A113:B113"/>
    <mergeCell ref="J113:K113"/>
    <mergeCell ref="S113:T113"/>
    <mergeCell ref="A114:B114"/>
    <mergeCell ref="J114:K114"/>
    <mergeCell ref="S114:T114"/>
    <mergeCell ref="A105:B105"/>
    <mergeCell ref="J105:K105"/>
    <mergeCell ref="S105:T105"/>
    <mergeCell ref="A106:B106"/>
    <mergeCell ref="J106:K106"/>
    <mergeCell ref="S106:T106"/>
    <mergeCell ref="A109:A110"/>
    <mergeCell ref="J109:J110"/>
    <mergeCell ref="S109:S110"/>
    <mergeCell ref="A102:B102"/>
    <mergeCell ref="J102:K102"/>
    <mergeCell ref="S102:T102"/>
    <mergeCell ref="A103:B103"/>
    <mergeCell ref="J103:K103"/>
    <mergeCell ref="S103:T103"/>
    <mergeCell ref="A104:B104"/>
    <mergeCell ref="J104:K104"/>
    <mergeCell ref="S104:T104"/>
    <mergeCell ref="A99:B99"/>
    <mergeCell ref="J99:K99"/>
    <mergeCell ref="S99:T99"/>
    <mergeCell ref="A100:B100"/>
    <mergeCell ref="J100:K100"/>
    <mergeCell ref="S100:T100"/>
    <mergeCell ref="A101:B101"/>
    <mergeCell ref="J101:K101"/>
    <mergeCell ref="S101:T101"/>
    <mergeCell ref="A96:B96"/>
    <mergeCell ref="J96:K96"/>
    <mergeCell ref="S96:T96"/>
    <mergeCell ref="A97:B97"/>
    <mergeCell ref="J97:K97"/>
    <mergeCell ref="S97:T97"/>
    <mergeCell ref="A98:B98"/>
    <mergeCell ref="J98:K98"/>
    <mergeCell ref="S98:T98"/>
    <mergeCell ref="A93:B93"/>
    <mergeCell ref="J93:K93"/>
    <mergeCell ref="S93:T93"/>
    <mergeCell ref="A94:B94"/>
    <mergeCell ref="J94:K94"/>
    <mergeCell ref="S94:T94"/>
    <mergeCell ref="A95:B95"/>
    <mergeCell ref="J95:K95"/>
    <mergeCell ref="S95:T95"/>
    <mergeCell ref="A90:B90"/>
    <mergeCell ref="J90:K90"/>
    <mergeCell ref="S90:T90"/>
    <mergeCell ref="A91:B91"/>
    <mergeCell ref="J91:K91"/>
    <mergeCell ref="S91:T91"/>
    <mergeCell ref="A92:B92"/>
    <mergeCell ref="J92:K92"/>
    <mergeCell ref="S92:T92"/>
    <mergeCell ref="A87:B87"/>
    <mergeCell ref="J87:K87"/>
    <mergeCell ref="S87:T87"/>
    <mergeCell ref="A88:B88"/>
    <mergeCell ref="J88:K88"/>
    <mergeCell ref="S88:T88"/>
    <mergeCell ref="A89:B89"/>
    <mergeCell ref="J89:K89"/>
    <mergeCell ref="S89:T89"/>
    <mergeCell ref="A84:A85"/>
    <mergeCell ref="E84:H84"/>
    <mergeCell ref="J84:J85"/>
    <mergeCell ref="N84:Q84"/>
    <mergeCell ref="S84:S85"/>
    <mergeCell ref="W84:Z84"/>
    <mergeCell ref="A86:B86"/>
    <mergeCell ref="J86:K86"/>
    <mergeCell ref="S86:T86"/>
    <mergeCell ref="A79:B80"/>
    <mergeCell ref="C79:D80"/>
    <mergeCell ref="E79:F80"/>
    <mergeCell ref="G79:H80"/>
    <mergeCell ref="I79:J80"/>
    <mergeCell ref="K79:L80"/>
    <mergeCell ref="N79:O80"/>
    <mergeCell ref="P79:Q80"/>
    <mergeCell ref="S73:T73"/>
    <mergeCell ref="S40:T40"/>
    <mergeCell ref="S41:T41"/>
    <mergeCell ref="S38:T38"/>
    <mergeCell ref="S39:T39"/>
    <mergeCell ref="S44:T44"/>
    <mergeCell ref="S45:T45"/>
    <mergeCell ref="S42:T42"/>
    <mergeCell ref="S43:T43"/>
    <mergeCell ref="S48:T48"/>
    <mergeCell ref="S46:T46"/>
    <mergeCell ref="S47:T47"/>
    <mergeCell ref="A72:B72"/>
    <mergeCell ref="A73:B73"/>
    <mergeCell ref="S58:T58"/>
    <mergeCell ref="S59:T59"/>
    <mergeCell ref="S60:T60"/>
    <mergeCell ref="A62:B62"/>
    <mergeCell ref="A63:B63"/>
    <mergeCell ref="A64:B64"/>
    <mergeCell ref="A65:B65"/>
    <mergeCell ref="A66:B66"/>
    <mergeCell ref="A67:B67"/>
    <mergeCell ref="A42:B42"/>
    <mergeCell ref="A43:B43"/>
    <mergeCell ref="A56:B56"/>
    <mergeCell ref="A57:B57"/>
    <mergeCell ref="J56:K56"/>
    <mergeCell ref="J57:K57"/>
    <mergeCell ref="J64:K64"/>
    <mergeCell ref="J65:K65"/>
    <mergeCell ref="J66:K66"/>
    <mergeCell ref="S32:T32"/>
    <mergeCell ref="S33:T33"/>
    <mergeCell ref="S30:T30"/>
    <mergeCell ref="S31:T31"/>
    <mergeCell ref="S61:T61"/>
    <mergeCell ref="S62:T62"/>
    <mergeCell ref="S63:T63"/>
    <mergeCell ref="S64:T64"/>
    <mergeCell ref="S65:T65"/>
    <mergeCell ref="S66:T66"/>
    <mergeCell ref="S67:T67"/>
    <mergeCell ref="S68:T68"/>
    <mergeCell ref="S69:T69"/>
    <mergeCell ref="S70:T70"/>
    <mergeCell ref="S71:T71"/>
    <mergeCell ref="S72:T72"/>
    <mergeCell ref="S36:T36"/>
    <mergeCell ref="S37:T37"/>
    <mergeCell ref="S34:T34"/>
    <mergeCell ref="S56:T56"/>
    <mergeCell ref="S57:T57"/>
    <mergeCell ref="S28:T28"/>
    <mergeCell ref="S29:T29"/>
    <mergeCell ref="J48:K48"/>
    <mergeCell ref="S26:S27"/>
    <mergeCell ref="W26:Z26"/>
    <mergeCell ref="A68:B68"/>
    <mergeCell ref="A69:B69"/>
    <mergeCell ref="A70:B70"/>
    <mergeCell ref="A71:B71"/>
    <mergeCell ref="S35:T35"/>
    <mergeCell ref="J73:K73"/>
    <mergeCell ref="J38:K38"/>
    <mergeCell ref="J39:K39"/>
    <mergeCell ref="J36:K36"/>
    <mergeCell ref="J37:K37"/>
    <mergeCell ref="J42:K42"/>
    <mergeCell ref="J43:K43"/>
    <mergeCell ref="J40:K40"/>
    <mergeCell ref="J41:K41"/>
    <mergeCell ref="J46:K46"/>
    <mergeCell ref="J47:K47"/>
    <mergeCell ref="J44:K44"/>
    <mergeCell ref="J45:K45"/>
    <mergeCell ref="J68:K68"/>
    <mergeCell ref="J34:K34"/>
    <mergeCell ref="J35:K35"/>
    <mergeCell ref="J32:K32"/>
    <mergeCell ref="J33:K33"/>
    <mergeCell ref="J69:K69"/>
    <mergeCell ref="J70:K70"/>
    <mergeCell ref="J71:K71"/>
    <mergeCell ref="J72:K72"/>
    <mergeCell ref="J67:K67"/>
    <mergeCell ref="A48:B48"/>
    <mergeCell ref="J26:J27"/>
    <mergeCell ref="N26:Q26"/>
    <mergeCell ref="A46:B46"/>
    <mergeCell ref="A47:B47"/>
    <mergeCell ref="A58:B58"/>
    <mergeCell ref="A59:B59"/>
    <mergeCell ref="A60:B60"/>
    <mergeCell ref="A61:B61"/>
    <mergeCell ref="A37:B37"/>
    <mergeCell ref="A34:B34"/>
    <mergeCell ref="A35:B35"/>
    <mergeCell ref="A40:B40"/>
    <mergeCell ref="A41:B41"/>
    <mergeCell ref="A38:B38"/>
    <mergeCell ref="A39:B39"/>
    <mergeCell ref="A44:B44"/>
    <mergeCell ref="A45:B45"/>
    <mergeCell ref="C21:D22"/>
    <mergeCell ref="E21:F22"/>
    <mergeCell ref="G21:H22"/>
    <mergeCell ref="I21:J22"/>
    <mergeCell ref="K21:L22"/>
    <mergeCell ref="A28:B28"/>
    <mergeCell ref="A29:B29"/>
    <mergeCell ref="J30:K30"/>
    <mergeCell ref="J31:K31"/>
    <mergeCell ref="J28:K28"/>
    <mergeCell ref="J29:K29"/>
    <mergeCell ref="J58:K58"/>
    <mergeCell ref="J59:K59"/>
    <mergeCell ref="J60:K60"/>
    <mergeCell ref="J61:K61"/>
    <mergeCell ref="J62:K62"/>
    <mergeCell ref="J63:K63"/>
    <mergeCell ref="A12:B13"/>
    <mergeCell ref="A16:E16"/>
    <mergeCell ref="A14:B15"/>
    <mergeCell ref="C14:D15"/>
    <mergeCell ref="E14:F15"/>
    <mergeCell ref="G14:H15"/>
    <mergeCell ref="E6:E7"/>
    <mergeCell ref="F6:G7"/>
    <mergeCell ref="H6:I7"/>
    <mergeCell ref="F8:G8"/>
    <mergeCell ref="D9:D10"/>
    <mergeCell ref="I14:J15"/>
    <mergeCell ref="A51:A52"/>
    <mergeCell ref="J51:J52"/>
    <mergeCell ref="S51:S52"/>
    <mergeCell ref="A54:B54"/>
    <mergeCell ref="A55:B55"/>
    <mergeCell ref="J54:K54"/>
    <mergeCell ref="J55:K55"/>
    <mergeCell ref="S54:T54"/>
    <mergeCell ref="S55:T55"/>
    <mergeCell ref="N21:O22"/>
    <mergeCell ref="P21:Q22"/>
    <mergeCell ref="A26:A27"/>
    <mergeCell ref="E26:H26"/>
    <mergeCell ref="A32:B32"/>
    <mergeCell ref="A33:B33"/>
    <mergeCell ref="A30:B30"/>
    <mergeCell ref="A31:B31"/>
    <mergeCell ref="A36:B36"/>
    <mergeCell ref="K14:L15"/>
    <mergeCell ref="A21:B22"/>
  </mergeCells>
  <phoneticPr fontId="1"/>
  <dataValidations count="1">
    <dataValidation imeMode="off" allowBlank="1" showInputMessage="1" showErrorMessage="1" sqref="C29:C48 L29:L48 U29:U48 C54:C73 L54:L73 U54:U73 C87:C106 L87:L106 U87:U106 C112:C131 L112:L131 U112:U131 C145:C164 L145:L164 U145:U164 C170:C189 L170:L189 U170:U189 C203:C222 L203:L222 U203:U222 C228:C247 L228:L247 U228:U247 C261:C280 L261:L280 U261:U280 C286:C305 L286:L305 U286:U305 C319:C338 L319:L338 U319:U338 C344:C363 L344:L363 U344:U363 C377:C396 L377:L396 U377:U396 C402:C421 L402:L421 U402:U421 C435:C454 L435:L454 U435:U454 U460:U479 L460:L479 C460:C479 C493:C512 L493:L512 U493:U512 C518:C537 L518:L537 U518:U537 L544:L563 U544:U563 C544:C563 C568:C587 L568:L587 U568:U587 C592:C611 L592:L611 U592:U611"/>
  </dataValidations>
  <hyperlinks>
    <hyperlink ref="F3" r:id="rId1"/>
  </hyperlinks>
  <pageMargins left="0.7" right="0.7" top="0.75" bottom="0.75" header="0.3" footer="0.3"/>
  <pageSetup paperSize="9" orientation="portrait" horizontalDpi="0"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食材リスト!$J$6:$J$505</xm:f>
          </x14:formula1>
          <xm:sqref>A29:A48 J29:J48 S29:S48 J54:J73 A54:A73 S54:S73 A87:A106 J87:J106 S87:S106 J112:J131 A112:A131 S112:S131 A145:A164 J145:J164 S145:S164 J170:J189 A170:A189 S170:S189 A203:A222 J203:J222 S203:S222 J228:J247 A228:A247 S228:S247 A261:A280 J261:J280 S261:S280 J286:J305 A286:A305 S286:S305 A319:A338 J319:J338 S319:S338 J344:J363 A344:A363 S344:S363 A377:A396 J377:J396 S377:S396 J402:J421 A402:A421 S402:S421 A435:A454 J435:J454 S435:S454 J460:J479 A460:A479 S460:S479 A493:A512 J493:J512 S493:S512 J518:J537 A518:A537 S518:S537 J544:J563 A544:A563 S544:S563 J568:J587 A568:A587 S568:S587 J592:J611 A592:A611 S592:S611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3.5"/>
  <cols>
    <col min="1" max="16384" width="9" style="135"/>
  </cols>
  <sheetData/>
  <sheetProtection password="9EDA"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ご利用に関して</vt:lpstr>
      <vt:lpstr>食材リスト</vt:lpstr>
      <vt:lpstr>マクロ管理法によるPFC計算</vt:lpstr>
      <vt:lpstr>【上級者向けの減量①】ボディオーパス</vt:lpstr>
      <vt:lpstr>メモ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2021-06-17T08:57:18Z</dcterms:modified>
</cp:coreProperties>
</file>